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730" windowHeight="11760"/>
  </bookViews>
  <sheets>
    <sheet name="7-11" sheetId="1" r:id="rId1"/>
    <sheet name="11-18" sheetId="2" r:id="rId2"/>
    <sheet name="Лист1" sheetId="3" r:id="rId3"/>
  </sheets>
  <definedNames>
    <definedName name="_xlnm.Print_Area" localSheetId="1">'11-18'!$A$1:$S$583</definedName>
  </definedNames>
  <calcPr calcId="162913" refMode="R1C1"/>
</workbook>
</file>

<file path=xl/calcChain.xml><?xml version="1.0" encoding="utf-8"?>
<calcChain xmlns="http://schemas.openxmlformats.org/spreadsheetml/2006/main">
  <c r="Q474" i="2" l="1"/>
  <c r="P474" i="2"/>
  <c r="N474" i="2"/>
  <c r="L474" i="2"/>
  <c r="J474" i="2"/>
  <c r="I474" i="2"/>
  <c r="H474" i="2"/>
  <c r="G474" i="2"/>
  <c r="F474" i="2"/>
  <c r="E474" i="2"/>
  <c r="R416" i="2"/>
  <c r="Q327" i="2"/>
  <c r="P327" i="2"/>
  <c r="N327" i="2"/>
  <c r="L327" i="2"/>
  <c r="I327" i="2"/>
  <c r="H327" i="2"/>
  <c r="G327" i="2"/>
  <c r="F327" i="2"/>
  <c r="E327" i="2"/>
  <c r="Q308" i="2"/>
  <c r="P308" i="2"/>
  <c r="N308" i="2"/>
  <c r="L308" i="2"/>
  <c r="J308" i="2"/>
  <c r="I308" i="2"/>
  <c r="H308" i="2"/>
  <c r="G308" i="2"/>
  <c r="F308" i="2"/>
  <c r="E308" i="2"/>
  <c r="L234" i="2"/>
  <c r="J13" i="1" l="1"/>
  <c r="L144" i="1" l="1"/>
  <c r="Q13" i="1" l="1"/>
  <c r="Q25" i="1"/>
  <c r="L472" i="1"/>
  <c r="L473" i="1" s="1"/>
  <c r="G488" i="1" l="1"/>
  <c r="N488" i="1" l="1"/>
  <c r="N494" i="1" s="1"/>
  <c r="S580" i="2"/>
  <c r="Q580" i="2"/>
  <c r="P580" i="2"/>
  <c r="O580" i="2"/>
  <c r="N580" i="2"/>
  <c r="M580" i="2"/>
  <c r="L580" i="2"/>
  <c r="K580" i="2"/>
  <c r="J580" i="2"/>
  <c r="I580" i="2"/>
  <c r="H580" i="2"/>
  <c r="G580" i="2"/>
  <c r="F580" i="2"/>
  <c r="E580" i="2"/>
  <c r="S556" i="2"/>
  <c r="R556" i="2"/>
  <c r="Q556" i="2"/>
  <c r="P556" i="2"/>
  <c r="O556" i="2"/>
  <c r="N556" i="2"/>
  <c r="M556" i="2"/>
  <c r="L556" i="2"/>
  <c r="K556" i="2"/>
  <c r="J556" i="2"/>
  <c r="I556" i="2"/>
  <c r="H556" i="2"/>
  <c r="G556" i="2"/>
  <c r="F556" i="2"/>
  <c r="E556" i="2"/>
  <c r="S540" i="2"/>
  <c r="R540" i="2"/>
  <c r="Q540" i="2"/>
  <c r="P540" i="2"/>
  <c r="O540" i="2"/>
  <c r="N540" i="2"/>
  <c r="M540" i="2"/>
  <c r="L540" i="2"/>
  <c r="K540" i="2"/>
  <c r="J540" i="2"/>
  <c r="I540" i="2"/>
  <c r="H540" i="2"/>
  <c r="G540" i="2"/>
  <c r="F540" i="2"/>
  <c r="E540" i="2"/>
  <c r="S516" i="2"/>
  <c r="R516" i="2"/>
  <c r="Q516" i="2"/>
  <c r="P516" i="2"/>
  <c r="O516" i="2"/>
  <c r="N516" i="2"/>
  <c r="M516" i="2"/>
  <c r="L516" i="2"/>
  <c r="K516" i="2"/>
  <c r="J516" i="2"/>
  <c r="I516" i="2"/>
  <c r="H516" i="2"/>
  <c r="G516" i="2"/>
  <c r="F516" i="2"/>
  <c r="E516" i="2"/>
  <c r="S512" i="2"/>
  <c r="R512" i="2"/>
  <c r="Q512" i="2"/>
  <c r="P512" i="2"/>
  <c r="O512" i="2"/>
  <c r="N512" i="2"/>
  <c r="M512" i="2"/>
  <c r="S499" i="2"/>
  <c r="Q499" i="2"/>
  <c r="P499" i="2"/>
  <c r="O499" i="2"/>
  <c r="N499" i="2"/>
  <c r="M499" i="2"/>
  <c r="L499" i="2"/>
  <c r="K499" i="2"/>
  <c r="J499" i="2"/>
  <c r="I499" i="2"/>
  <c r="H499" i="2"/>
  <c r="G499" i="2"/>
  <c r="F499" i="2"/>
  <c r="E499" i="2"/>
  <c r="S496" i="2"/>
  <c r="R496" i="2"/>
  <c r="Q496" i="2"/>
  <c r="P496" i="2"/>
  <c r="O496" i="2"/>
  <c r="N496" i="2"/>
  <c r="M496" i="2"/>
  <c r="L496" i="2"/>
  <c r="S487" i="2"/>
  <c r="R487" i="2"/>
  <c r="Q487" i="2"/>
  <c r="P487" i="2"/>
  <c r="O487" i="2"/>
  <c r="N487" i="2"/>
  <c r="M487" i="2"/>
  <c r="S471" i="2"/>
  <c r="R471" i="2"/>
  <c r="Q471" i="2"/>
  <c r="P471" i="2"/>
  <c r="O471" i="2"/>
  <c r="N471" i="2"/>
  <c r="M471" i="2"/>
  <c r="L471" i="2"/>
  <c r="K471" i="2"/>
  <c r="J471" i="2"/>
  <c r="I471" i="2"/>
  <c r="H471" i="2"/>
  <c r="G471" i="2"/>
  <c r="F471" i="2"/>
  <c r="E471" i="2"/>
  <c r="S456" i="2"/>
  <c r="Q456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S453" i="2"/>
  <c r="R453" i="2"/>
  <c r="Q453" i="2"/>
  <c r="P453" i="2"/>
  <c r="O453" i="2"/>
  <c r="N453" i="2"/>
  <c r="M453" i="2"/>
  <c r="L453" i="2"/>
  <c r="S445" i="2"/>
  <c r="R445" i="2"/>
  <c r="Q445" i="2"/>
  <c r="P445" i="2"/>
  <c r="O445" i="2"/>
  <c r="N445" i="2"/>
  <c r="M445" i="2"/>
  <c r="S433" i="2"/>
  <c r="R433" i="2"/>
  <c r="Q433" i="2"/>
  <c r="P433" i="2"/>
  <c r="O433" i="2"/>
  <c r="N433" i="2"/>
  <c r="M433" i="2"/>
  <c r="L433" i="2"/>
  <c r="K433" i="2"/>
  <c r="J433" i="2"/>
  <c r="I433" i="2"/>
  <c r="H433" i="2"/>
  <c r="G433" i="2"/>
  <c r="F433" i="2"/>
  <c r="E433" i="2"/>
  <c r="S417" i="2"/>
  <c r="Q417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R417" i="2"/>
  <c r="S403" i="2"/>
  <c r="R403" i="2"/>
  <c r="Q403" i="2"/>
  <c r="P403" i="2"/>
  <c r="O403" i="2"/>
  <c r="N403" i="2"/>
  <c r="M403" i="2"/>
  <c r="L403" i="2"/>
  <c r="S394" i="2"/>
  <c r="R394" i="2"/>
  <c r="Q394" i="2"/>
  <c r="P394" i="2"/>
  <c r="O394" i="2"/>
  <c r="N394" i="2"/>
  <c r="M394" i="2"/>
  <c r="L394" i="2"/>
  <c r="K394" i="2"/>
  <c r="J394" i="2"/>
  <c r="I394" i="2"/>
  <c r="H394" i="2"/>
  <c r="G394" i="2"/>
  <c r="F394" i="2"/>
  <c r="E394" i="2"/>
  <c r="S390" i="2"/>
  <c r="R390" i="2"/>
  <c r="Q390" i="2"/>
  <c r="P390" i="2"/>
  <c r="O390" i="2"/>
  <c r="N390" i="2"/>
  <c r="M390" i="2"/>
  <c r="L390" i="2"/>
  <c r="K390" i="2"/>
  <c r="J390" i="2"/>
  <c r="I390" i="2"/>
  <c r="H390" i="2"/>
  <c r="G390" i="2"/>
  <c r="F390" i="2"/>
  <c r="E390" i="2"/>
  <c r="S377" i="2"/>
  <c r="R377" i="2"/>
  <c r="Q377" i="2"/>
  <c r="P377" i="2"/>
  <c r="O377" i="2"/>
  <c r="N377" i="2"/>
  <c r="M377" i="2"/>
  <c r="L377" i="2"/>
  <c r="K377" i="2"/>
  <c r="J377" i="2"/>
  <c r="I377" i="2"/>
  <c r="H377" i="2"/>
  <c r="G377" i="2"/>
  <c r="F377" i="2"/>
  <c r="E377" i="2"/>
  <c r="S365" i="2"/>
  <c r="R365" i="2"/>
  <c r="Q365" i="2"/>
  <c r="P365" i="2"/>
  <c r="O365" i="2"/>
  <c r="N365" i="2"/>
  <c r="M365" i="2"/>
  <c r="L365" i="2"/>
  <c r="K365" i="2"/>
  <c r="J365" i="2"/>
  <c r="I365" i="2"/>
  <c r="H365" i="2"/>
  <c r="G365" i="2"/>
  <c r="F365" i="2"/>
  <c r="E365" i="2"/>
  <c r="S360" i="2"/>
  <c r="R360" i="2"/>
  <c r="Q360" i="2"/>
  <c r="P360" i="2"/>
  <c r="O360" i="2"/>
  <c r="N360" i="2"/>
  <c r="M360" i="2"/>
  <c r="L360" i="2"/>
  <c r="S351" i="2"/>
  <c r="R351" i="2"/>
  <c r="Q351" i="2"/>
  <c r="P351" i="2"/>
  <c r="O351" i="2"/>
  <c r="N351" i="2"/>
  <c r="M351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S262" i="2"/>
  <c r="R262" i="2"/>
  <c r="Q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S196" i="2"/>
  <c r="R196" i="2"/>
  <c r="Q196" i="2"/>
  <c r="P196" i="2"/>
  <c r="O196" i="2"/>
  <c r="N196" i="2"/>
  <c r="M196" i="2"/>
  <c r="L196" i="2"/>
  <c r="S191" i="2"/>
  <c r="R191" i="2"/>
  <c r="Q191" i="2"/>
  <c r="P191" i="2"/>
  <c r="O191" i="2"/>
  <c r="N191" i="2"/>
  <c r="M191" i="2"/>
  <c r="L191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S149" i="2"/>
  <c r="R149" i="2"/>
  <c r="Q149" i="2"/>
  <c r="P149" i="2"/>
  <c r="O149" i="2"/>
  <c r="N149" i="2"/>
  <c r="M149" i="2"/>
  <c r="L149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S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S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R93" i="2"/>
  <c r="R96" i="2" s="1"/>
  <c r="R98" i="2" s="1"/>
  <c r="R80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S23" i="2"/>
  <c r="R23" i="2"/>
  <c r="Q23" i="2"/>
  <c r="P23" i="2"/>
  <c r="O23" i="2"/>
  <c r="N23" i="2"/>
  <c r="M23" i="2"/>
  <c r="L23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S579" i="1"/>
  <c r="R579" i="1"/>
  <c r="Q579" i="1"/>
  <c r="P579" i="1"/>
  <c r="O579" i="1"/>
  <c r="N579" i="1"/>
  <c r="M579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S537" i="1"/>
  <c r="R537" i="1"/>
  <c r="Q537" i="1"/>
  <c r="P537" i="1"/>
  <c r="O537" i="1"/>
  <c r="N537" i="1"/>
  <c r="M537" i="1"/>
  <c r="L537" i="1"/>
  <c r="K537" i="1"/>
  <c r="L523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S512" i="1"/>
  <c r="R512" i="1"/>
  <c r="Q512" i="1"/>
  <c r="P512" i="1"/>
  <c r="O512" i="1"/>
  <c r="N512" i="1"/>
  <c r="M512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S494" i="1"/>
  <c r="R494" i="1"/>
  <c r="O494" i="1"/>
  <c r="M494" i="1"/>
  <c r="L494" i="1"/>
  <c r="Q488" i="1"/>
  <c r="Q494" i="1" s="1"/>
  <c r="P488" i="1"/>
  <c r="P494" i="1" s="1"/>
  <c r="H488" i="1"/>
  <c r="E488" i="1"/>
  <c r="S481" i="1"/>
  <c r="R481" i="1"/>
  <c r="Q481" i="1"/>
  <c r="P481" i="1"/>
  <c r="O481" i="1"/>
  <c r="N481" i="1"/>
  <c r="M481" i="1"/>
  <c r="K481" i="1"/>
  <c r="L479" i="1"/>
  <c r="L481" i="1" s="1"/>
  <c r="S473" i="1"/>
  <c r="R473" i="1"/>
  <c r="O473" i="1"/>
  <c r="M473" i="1"/>
  <c r="K473" i="1"/>
  <c r="Q472" i="1"/>
  <c r="Q473" i="1" s="1"/>
  <c r="P472" i="1"/>
  <c r="P473" i="1" s="1"/>
  <c r="N472" i="1"/>
  <c r="N473" i="1" s="1"/>
  <c r="J472" i="1"/>
  <c r="J473" i="1" s="1"/>
  <c r="I472" i="1"/>
  <c r="I473" i="1" s="1"/>
  <c r="H472" i="1"/>
  <c r="H473" i="1" s="1"/>
  <c r="G472" i="1"/>
  <c r="G473" i="1" s="1"/>
  <c r="F472" i="1"/>
  <c r="F473" i="1" s="1"/>
  <c r="E472" i="1"/>
  <c r="E473" i="1" s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S451" i="1"/>
  <c r="R451" i="1"/>
  <c r="Q451" i="1"/>
  <c r="P451" i="1"/>
  <c r="O451" i="1"/>
  <c r="N451" i="1"/>
  <c r="M451" i="1"/>
  <c r="L451" i="1"/>
  <c r="S443" i="1"/>
  <c r="R443" i="1"/>
  <c r="Q443" i="1"/>
  <c r="P443" i="1"/>
  <c r="O443" i="1"/>
  <c r="N443" i="1"/>
  <c r="M443" i="1"/>
  <c r="L437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S399" i="1"/>
  <c r="R399" i="1"/>
  <c r="Q399" i="1"/>
  <c r="P399" i="1"/>
  <c r="O399" i="1"/>
  <c r="N399" i="1"/>
  <c r="M399" i="1"/>
  <c r="K399" i="1"/>
  <c r="L397" i="1"/>
  <c r="L399" i="1" s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S370" i="1"/>
  <c r="R370" i="1"/>
  <c r="Q370" i="1"/>
  <c r="P370" i="1"/>
  <c r="O370" i="1"/>
  <c r="N370" i="1"/>
  <c r="M370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S356" i="1"/>
  <c r="R356" i="1"/>
  <c r="Q356" i="1"/>
  <c r="P356" i="1"/>
  <c r="O356" i="1"/>
  <c r="N356" i="1"/>
  <c r="M356" i="1"/>
  <c r="L354" i="1"/>
  <c r="S347" i="1"/>
  <c r="R347" i="1"/>
  <c r="O347" i="1"/>
  <c r="M347" i="1"/>
  <c r="K347" i="1"/>
  <c r="Q346" i="1"/>
  <c r="Q347" i="1" s="1"/>
  <c r="P346" i="1"/>
  <c r="P347" i="1" s="1"/>
  <c r="N346" i="1"/>
  <c r="N347" i="1" s="1"/>
  <c r="L346" i="1"/>
  <c r="L347" i="1" s="1"/>
  <c r="J346" i="1"/>
  <c r="J347" i="1" s="1"/>
  <c r="I346" i="1"/>
  <c r="I347" i="1" s="1"/>
  <c r="H346" i="1"/>
  <c r="H347" i="1" s="1"/>
  <c r="G346" i="1"/>
  <c r="G347" i="1" s="1"/>
  <c r="F346" i="1"/>
  <c r="F347" i="1" s="1"/>
  <c r="E346" i="1"/>
  <c r="E347" i="1" s="1"/>
  <c r="Q339" i="1"/>
  <c r="N339" i="1"/>
  <c r="I339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S327" i="1"/>
  <c r="R327" i="1"/>
  <c r="O327" i="1"/>
  <c r="M327" i="1"/>
  <c r="K327" i="1"/>
  <c r="J327" i="1"/>
  <c r="Q323" i="1"/>
  <c r="Q327" i="1" s="1"/>
  <c r="P323" i="1"/>
  <c r="P327" i="1" s="1"/>
  <c r="N323" i="1"/>
  <c r="N327" i="1" s="1"/>
  <c r="L323" i="1"/>
  <c r="L327" i="1" s="1"/>
  <c r="I323" i="1"/>
  <c r="I327" i="1" s="1"/>
  <c r="H323" i="1"/>
  <c r="H327" i="1" s="1"/>
  <c r="G323" i="1"/>
  <c r="G327" i="1" s="1"/>
  <c r="F323" i="1"/>
  <c r="F327" i="1" s="1"/>
  <c r="E323" i="1"/>
  <c r="E327" i="1" s="1"/>
  <c r="S318" i="1"/>
  <c r="R318" i="1"/>
  <c r="Q318" i="1"/>
  <c r="P318" i="1"/>
  <c r="O318" i="1"/>
  <c r="N318" i="1"/>
  <c r="M318" i="1"/>
  <c r="L318" i="1"/>
  <c r="K318" i="1"/>
  <c r="J318" i="1"/>
  <c r="I318" i="1"/>
  <c r="E318" i="1"/>
  <c r="H316" i="1"/>
  <c r="H318" i="1" s="1"/>
  <c r="G316" i="1"/>
  <c r="G318" i="1" s="1"/>
  <c r="F316" i="1"/>
  <c r="F318" i="1" s="1"/>
  <c r="L312" i="1"/>
  <c r="S305" i="1"/>
  <c r="R305" i="1"/>
  <c r="O305" i="1"/>
  <c r="M305" i="1"/>
  <c r="K305" i="1"/>
  <c r="Q304" i="1"/>
  <c r="Q305" i="1" s="1"/>
  <c r="P304" i="1"/>
  <c r="P305" i="1" s="1"/>
  <c r="N304" i="1"/>
  <c r="N305" i="1" s="1"/>
  <c r="L304" i="1"/>
  <c r="L305" i="1" s="1"/>
  <c r="J304" i="1"/>
  <c r="J305" i="1" s="1"/>
  <c r="I304" i="1"/>
  <c r="I305" i="1" s="1"/>
  <c r="H304" i="1"/>
  <c r="H305" i="1" s="1"/>
  <c r="G304" i="1"/>
  <c r="G305" i="1" s="1"/>
  <c r="F304" i="1"/>
  <c r="F305" i="1" s="1"/>
  <c r="E304" i="1"/>
  <c r="E305" i="1" s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S270" i="1"/>
  <c r="R270" i="1"/>
  <c r="Q270" i="1"/>
  <c r="P270" i="1"/>
  <c r="O270" i="1"/>
  <c r="N270" i="1"/>
  <c r="M270" i="1"/>
  <c r="K270" i="1"/>
  <c r="L268" i="1"/>
  <c r="L270" i="1" s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L229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S201" i="1"/>
  <c r="R201" i="1"/>
  <c r="Q201" i="1"/>
  <c r="P201" i="1"/>
  <c r="O201" i="1"/>
  <c r="N201" i="1"/>
  <c r="M201" i="1"/>
  <c r="K201" i="1"/>
  <c r="L198" i="1"/>
  <c r="L201" i="1" s="1"/>
  <c r="S192" i="1"/>
  <c r="R192" i="1"/>
  <c r="Q192" i="1"/>
  <c r="P192" i="1"/>
  <c r="O192" i="1"/>
  <c r="N192" i="1"/>
  <c r="M192" i="1"/>
  <c r="L189" i="1"/>
  <c r="S187" i="1"/>
  <c r="R187" i="1"/>
  <c r="Q187" i="1"/>
  <c r="P187" i="1"/>
  <c r="O187" i="1"/>
  <c r="N187" i="1"/>
  <c r="M187" i="1"/>
  <c r="L185" i="1"/>
  <c r="L180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S174" i="1"/>
  <c r="R174" i="1"/>
  <c r="P174" i="1"/>
  <c r="O174" i="1"/>
  <c r="M174" i="1"/>
  <c r="L174" i="1"/>
  <c r="K174" i="1"/>
  <c r="Q170" i="1"/>
  <c r="Q174" i="1" s="1"/>
  <c r="N170" i="1"/>
  <c r="N174" i="1" s="1"/>
  <c r="J170" i="1"/>
  <c r="J174" i="1" s="1"/>
  <c r="I170" i="1"/>
  <c r="I174" i="1" s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S158" i="1"/>
  <c r="R158" i="1"/>
  <c r="Q158" i="1"/>
  <c r="P158" i="1"/>
  <c r="O158" i="1"/>
  <c r="N158" i="1"/>
  <c r="M158" i="1"/>
  <c r="L158" i="1"/>
  <c r="K158" i="1"/>
  <c r="S146" i="1"/>
  <c r="R146" i="1"/>
  <c r="Q146" i="1"/>
  <c r="P146" i="1"/>
  <c r="O146" i="1"/>
  <c r="N146" i="1"/>
  <c r="M146" i="1"/>
  <c r="K146" i="1"/>
  <c r="L142" i="1"/>
  <c r="L140" i="1"/>
  <c r="S133" i="1"/>
  <c r="R133" i="1"/>
  <c r="Q133" i="1"/>
  <c r="P133" i="1"/>
  <c r="O133" i="1"/>
  <c r="N133" i="1"/>
  <c r="M133" i="1"/>
  <c r="K133" i="1"/>
  <c r="J133" i="1"/>
  <c r="I133" i="1"/>
  <c r="H133" i="1"/>
  <c r="G133" i="1"/>
  <c r="F133" i="1"/>
  <c r="E133" i="1"/>
  <c r="L131" i="1"/>
  <c r="L133" i="1" s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S104" i="1"/>
  <c r="R104" i="1"/>
  <c r="Q104" i="1"/>
  <c r="P104" i="1"/>
  <c r="O104" i="1"/>
  <c r="N104" i="1"/>
  <c r="M104" i="1"/>
  <c r="K104" i="1"/>
  <c r="J104" i="1"/>
  <c r="I104" i="1"/>
  <c r="H104" i="1"/>
  <c r="G104" i="1"/>
  <c r="F104" i="1"/>
  <c r="E104" i="1"/>
  <c r="L102" i="1"/>
  <c r="L99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S69" i="1"/>
  <c r="R69" i="1"/>
  <c r="Q69" i="1"/>
  <c r="P69" i="1"/>
  <c r="O69" i="1"/>
  <c r="N69" i="1"/>
  <c r="M69" i="1"/>
  <c r="S64" i="1"/>
  <c r="R64" i="1"/>
  <c r="Q64" i="1"/>
  <c r="P64" i="1"/>
  <c r="O64" i="1"/>
  <c r="N64" i="1"/>
  <c r="M64" i="1"/>
  <c r="L62" i="1"/>
  <c r="L64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P25" i="1"/>
  <c r="N25" i="1"/>
  <c r="L25" i="1"/>
  <c r="I25" i="1"/>
  <c r="S23" i="1"/>
  <c r="R23" i="1"/>
  <c r="O23" i="1"/>
  <c r="M23" i="1"/>
  <c r="K23" i="1"/>
  <c r="L22" i="1"/>
  <c r="L21" i="1"/>
  <c r="L19" i="1"/>
  <c r="Q18" i="1"/>
  <c r="Q23" i="1" s="1"/>
  <c r="P18" i="1"/>
  <c r="P23" i="1" s="1"/>
  <c r="N18" i="1"/>
  <c r="N23" i="1" s="1"/>
  <c r="L18" i="1"/>
  <c r="J18" i="1"/>
  <c r="I18" i="1"/>
  <c r="H18" i="1"/>
  <c r="F18" i="1"/>
  <c r="L17" i="1"/>
  <c r="L16" i="1"/>
  <c r="S14" i="1"/>
  <c r="R14" i="1"/>
  <c r="O14" i="1"/>
  <c r="M14" i="1"/>
  <c r="K14" i="1"/>
  <c r="Q14" i="1"/>
  <c r="P13" i="1"/>
  <c r="P14" i="1" s="1"/>
  <c r="N13" i="1"/>
  <c r="N14" i="1" s="1"/>
  <c r="L13" i="1"/>
  <c r="L14" i="1" s="1"/>
  <c r="J14" i="1"/>
  <c r="I13" i="1"/>
  <c r="I14" i="1" s="1"/>
  <c r="H13" i="1"/>
  <c r="H14" i="1" s="1"/>
  <c r="G13" i="1"/>
  <c r="G14" i="1" s="1"/>
  <c r="F13" i="1"/>
  <c r="F14" i="1" s="1"/>
  <c r="E13" i="1"/>
  <c r="E14" i="1" s="1"/>
  <c r="S10" i="1"/>
  <c r="R10" i="1"/>
  <c r="Q10" i="1"/>
  <c r="P10" i="1"/>
  <c r="O10" i="1"/>
  <c r="N10" i="1"/>
  <c r="M10" i="1"/>
  <c r="K10" i="1"/>
  <c r="J10" i="1"/>
  <c r="I10" i="1"/>
  <c r="H10" i="1"/>
  <c r="G10" i="1"/>
  <c r="F10" i="1"/>
  <c r="E10" i="1"/>
  <c r="L9" i="1"/>
  <c r="L10" i="1" s="1"/>
  <c r="R374" i="1" l="1"/>
  <c r="F541" i="1"/>
  <c r="R251" i="2"/>
  <c r="G414" i="1"/>
  <c r="G455" i="1"/>
  <c r="J541" i="1"/>
  <c r="H541" i="1"/>
  <c r="L541" i="1"/>
  <c r="P541" i="1"/>
  <c r="N541" i="1"/>
  <c r="R541" i="1"/>
  <c r="R39" i="2"/>
  <c r="E246" i="1"/>
  <c r="I246" i="1"/>
  <c r="M246" i="1"/>
  <c r="Q246" i="1"/>
  <c r="F374" i="1"/>
  <c r="N374" i="1"/>
  <c r="R39" i="1"/>
  <c r="G246" i="1"/>
  <c r="K246" i="1"/>
  <c r="O246" i="1"/>
  <c r="S246" i="1"/>
  <c r="H374" i="1"/>
  <c r="E374" i="1"/>
  <c r="G498" i="1"/>
  <c r="Q498" i="1"/>
  <c r="L146" i="1"/>
  <c r="Q374" i="1"/>
  <c r="K374" i="1"/>
  <c r="M374" i="1"/>
  <c r="E414" i="1"/>
  <c r="Q414" i="1"/>
  <c r="O498" i="1"/>
  <c r="G374" i="1"/>
  <c r="F81" i="1"/>
  <c r="N81" i="1"/>
  <c r="R81" i="1"/>
  <c r="K81" i="1"/>
  <c r="O81" i="1"/>
  <c r="S81" i="1"/>
  <c r="G121" i="1"/>
  <c r="K121" i="1"/>
  <c r="S121" i="1"/>
  <c r="P121" i="1"/>
  <c r="O205" i="1"/>
  <c r="H205" i="1"/>
  <c r="L23" i="1"/>
  <c r="L39" i="1" s="1"/>
  <c r="H162" i="1"/>
  <c r="P162" i="1"/>
  <c r="E162" i="1"/>
  <c r="I162" i="1"/>
  <c r="M162" i="1"/>
  <c r="Q162" i="1"/>
  <c r="K205" i="1"/>
  <c r="F246" i="1"/>
  <c r="J246" i="1"/>
  <c r="N246" i="1"/>
  <c r="R246" i="1"/>
  <c r="J331" i="1"/>
  <c r="M331" i="1"/>
  <c r="J374" i="1"/>
  <c r="O374" i="1"/>
  <c r="S374" i="1"/>
  <c r="K414" i="1"/>
  <c r="J414" i="1"/>
  <c r="R414" i="1"/>
  <c r="K455" i="1"/>
  <c r="O455" i="1"/>
  <c r="S455" i="1"/>
  <c r="H455" i="1"/>
  <c r="P455" i="1"/>
  <c r="M498" i="1"/>
  <c r="S498" i="1"/>
  <c r="E541" i="1"/>
  <c r="I541" i="1"/>
  <c r="M541" i="1"/>
  <c r="Q541" i="1"/>
  <c r="H81" i="1"/>
  <c r="L81" i="1"/>
  <c r="I81" i="1"/>
  <c r="M121" i="1"/>
  <c r="F121" i="1"/>
  <c r="J121" i="1"/>
  <c r="R121" i="1"/>
  <c r="M205" i="1"/>
  <c r="E287" i="1"/>
  <c r="I287" i="1"/>
  <c r="M287" i="1"/>
  <c r="Q287" i="1"/>
  <c r="F287" i="1"/>
  <c r="J287" i="1"/>
  <c r="N287" i="1"/>
  <c r="R287" i="1"/>
  <c r="P331" i="1"/>
  <c r="P374" i="1"/>
  <c r="H583" i="1"/>
  <c r="L583" i="1"/>
  <c r="P583" i="1"/>
  <c r="E583" i="1"/>
  <c r="I583" i="1"/>
  <c r="M583" i="1"/>
  <c r="Q583" i="1"/>
  <c r="P81" i="1"/>
  <c r="E81" i="1"/>
  <c r="M81" i="1"/>
  <c r="Q81" i="1"/>
  <c r="E121" i="1"/>
  <c r="I121" i="1"/>
  <c r="Q121" i="1"/>
  <c r="N121" i="1"/>
  <c r="Q205" i="1"/>
  <c r="F205" i="1"/>
  <c r="J205" i="1"/>
  <c r="R205" i="1"/>
  <c r="O39" i="1"/>
  <c r="L104" i="1"/>
  <c r="L121" i="1" s="1"/>
  <c r="F162" i="1"/>
  <c r="J162" i="1"/>
  <c r="N162" i="1"/>
  <c r="R162" i="1"/>
  <c r="G162" i="1"/>
  <c r="K162" i="1"/>
  <c r="O162" i="1"/>
  <c r="S162" i="1"/>
  <c r="L187" i="1"/>
  <c r="L205" i="1" s="1"/>
  <c r="H246" i="1"/>
  <c r="P246" i="1"/>
  <c r="R331" i="1"/>
  <c r="K331" i="1"/>
  <c r="O331" i="1"/>
  <c r="S331" i="1"/>
  <c r="I414" i="1"/>
  <c r="M414" i="1"/>
  <c r="S414" i="1"/>
  <c r="E455" i="1"/>
  <c r="I455" i="1"/>
  <c r="M455" i="1"/>
  <c r="Q455" i="1"/>
  <c r="F455" i="1"/>
  <c r="J455" i="1"/>
  <c r="N455" i="1"/>
  <c r="R455" i="1"/>
  <c r="K498" i="1"/>
  <c r="F498" i="1"/>
  <c r="J498" i="1"/>
  <c r="R498" i="1"/>
  <c r="G541" i="1"/>
  <c r="K541" i="1"/>
  <c r="O541" i="1"/>
  <c r="S541" i="1"/>
  <c r="J81" i="1"/>
  <c r="G81" i="1"/>
  <c r="O121" i="1"/>
  <c r="H121" i="1"/>
  <c r="S205" i="1"/>
  <c r="P205" i="1"/>
  <c r="G287" i="1"/>
  <c r="K287" i="1"/>
  <c r="O287" i="1"/>
  <c r="S287" i="1"/>
  <c r="H287" i="1"/>
  <c r="P287" i="1"/>
  <c r="I374" i="1"/>
  <c r="O414" i="1"/>
  <c r="F583" i="1"/>
  <c r="J583" i="1"/>
  <c r="N583" i="1"/>
  <c r="R583" i="1"/>
  <c r="G583" i="1"/>
  <c r="K583" i="1"/>
  <c r="O583" i="1"/>
  <c r="S583" i="1"/>
  <c r="H39" i="2"/>
  <c r="L39" i="2"/>
  <c r="E39" i="2"/>
  <c r="M39" i="2"/>
  <c r="G81" i="2"/>
  <c r="K81" i="2"/>
  <c r="O81" i="2"/>
  <c r="S81" i="2"/>
  <c r="S124" i="2"/>
  <c r="E124" i="2"/>
  <c r="I124" i="2"/>
  <c r="M124" i="2"/>
  <c r="Q124" i="2"/>
  <c r="E209" i="2"/>
  <c r="I209" i="2"/>
  <c r="M209" i="2"/>
  <c r="Q209" i="2"/>
  <c r="F209" i="2"/>
  <c r="J209" i="2"/>
  <c r="N209" i="2"/>
  <c r="R209" i="2"/>
  <c r="E292" i="2"/>
  <c r="I292" i="2"/>
  <c r="M292" i="2"/>
  <c r="Q292" i="2"/>
  <c r="F292" i="2"/>
  <c r="J292" i="2"/>
  <c r="N292" i="2"/>
  <c r="R292" i="2"/>
  <c r="G335" i="2"/>
  <c r="K335" i="2"/>
  <c r="O335" i="2"/>
  <c r="S335" i="2"/>
  <c r="H335" i="2"/>
  <c r="L335" i="2"/>
  <c r="P335" i="2"/>
  <c r="F418" i="2"/>
  <c r="J418" i="2"/>
  <c r="N418" i="2"/>
  <c r="G457" i="2"/>
  <c r="K457" i="2"/>
  <c r="O457" i="2"/>
  <c r="H500" i="2"/>
  <c r="L500" i="2"/>
  <c r="P500" i="2"/>
  <c r="F500" i="2"/>
  <c r="J500" i="2"/>
  <c r="N500" i="2"/>
  <c r="S500" i="2"/>
  <c r="R581" i="2"/>
  <c r="G581" i="2"/>
  <c r="K581" i="2"/>
  <c r="O581" i="2"/>
  <c r="J39" i="2"/>
  <c r="K39" i="2"/>
  <c r="H81" i="2"/>
  <c r="L81" i="2"/>
  <c r="P81" i="2"/>
  <c r="R81" i="2"/>
  <c r="F124" i="2"/>
  <c r="J124" i="2"/>
  <c r="N124" i="2"/>
  <c r="H165" i="2"/>
  <c r="L165" i="2"/>
  <c r="P165" i="2"/>
  <c r="E165" i="2"/>
  <c r="I165" i="2"/>
  <c r="M165" i="2"/>
  <c r="Q165" i="2"/>
  <c r="H251" i="2"/>
  <c r="L251" i="2"/>
  <c r="P251" i="2"/>
  <c r="E251" i="2"/>
  <c r="I251" i="2"/>
  <c r="M251" i="2"/>
  <c r="Q251" i="2"/>
  <c r="F378" i="2"/>
  <c r="J378" i="2"/>
  <c r="N378" i="2"/>
  <c r="R378" i="2"/>
  <c r="G378" i="2"/>
  <c r="K378" i="2"/>
  <c r="O378" i="2"/>
  <c r="S378" i="2"/>
  <c r="E418" i="2"/>
  <c r="I418" i="2"/>
  <c r="M418" i="2"/>
  <c r="Q418" i="2"/>
  <c r="R457" i="2"/>
  <c r="G500" i="2"/>
  <c r="K500" i="2"/>
  <c r="O500" i="2"/>
  <c r="E541" i="2"/>
  <c r="I541" i="2"/>
  <c r="M541" i="2"/>
  <c r="Q541" i="2"/>
  <c r="F541" i="2"/>
  <c r="J541" i="2"/>
  <c r="N541" i="2"/>
  <c r="R541" i="2"/>
  <c r="S581" i="2"/>
  <c r="H581" i="2"/>
  <c r="L581" i="2"/>
  <c r="P581" i="2"/>
  <c r="F39" i="2"/>
  <c r="N39" i="2"/>
  <c r="G39" i="2"/>
  <c r="O39" i="2"/>
  <c r="S39" i="2"/>
  <c r="E81" i="2"/>
  <c r="I81" i="2"/>
  <c r="M81" i="2"/>
  <c r="Q81" i="2"/>
  <c r="G124" i="2"/>
  <c r="K124" i="2"/>
  <c r="O124" i="2"/>
  <c r="G209" i="2"/>
  <c r="K209" i="2"/>
  <c r="O209" i="2"/>
  <c r="S209" i="2"/>
  <c r="H209" i="2"/>
  <c r="L209" i="2"/>
  <c r="P209" i="2"/>
  <c r="G292" i="2"/>
  <c r="K292" i="2"/>
  <c r="O292" i="2"/>
  <c r="S292" i="2"/>
  <c r="H292" i="2"/>
  <c r="L292" i="2"/>
  <c r="P292" i="2"/>
  <c r="E335" i="2"/>
  <c r="I335" i="2"/>
  <c r="M335" i="2"/>
  <c r="Q335" i="2"/>
  <c r="F335" i="2"/>
  <c r="J335" i="2"/>
  <c r="N335" i="2"/>
  <c r="R335" i="2"/>
  <c r="H418" i="2"/>
  <c r="L418" i="2"/>
  <c r="P418" i="2"/>
  <c r="S418" i="2"/>
  <c r="E457" i="2"/>
  <c r="I457" i="2"/>
  <c r="M457" i="2"/>
  <c r="Q457" i="2"/>
  <c r="R500" i="2"/>
  <c r="E581" i="2"/>
  <c r="I581" i="2"/>
  <c r="M581" i="2"/>
  <c r="Q581" i="2"/>
  <c r="P39" i="2"/>
  <c r="I39" i="2"/>
  <c r="Q39" i="2"/>
  <c r="F81" i="2"/>
  <c r="J81" i="2"/>
  <c r="N81" i="2"/>
  <c r="H124" i="2"/>
  <c r="L124" i="2"/>
  <c r="P124" i="2"/>
  <c r="F165" i="2"/>
  <c r="J165" i="2"/>
  <c r="N165" i="2"/>
  <c r="R165" i="2"/>
  <c r="G165" i="2"/>
  <c r="K165" i="2"/>
  <c r="O165" i="2"/>
  <c r="S165" i="2"/>
  <c r="F251" i="2"/>
  <c r="J251" i="2"/>
  <c r="N251" i="2"/>
  <c r="G251" i="2"/>
  <c r="K251" i="2"/>
  <c r="O251" i="2"/>
  <c r="S251" i="2"/>
  <c r="H378" i="2"/>
  <c r="L378" i="2"/>
  <c r="P378" i="2"/>
  <c r="E378" i="2"/>
  <c r="I378" i="2"/>
  <c r="M378" i="2"/>
  <c r="Q378" i="2"/>
  <c r="R418" i="2"/>
  <c r="G418" i="2"/>
  <c r="K418" i="2"/>
  <c r="O418" i="2"/>
  <c r="H457" i="2"/>
  <c r="L457" i="2"/>
  <c r="P457" i="2"/>
  <c r="F457" i="2"/>
  <c r="J457" i="2"/>
  <c r="N457" i="2"/>
  <c r="S457" i="2"/>
  <c r="E500" i="2"/>
  <c r="I500" i="2"/>
  <c r="M500" i="2"/>
  <c r="Q500" i="2"/>
  <c r="G541" i="2"/>
  <c r="K541" i="2"/>
  <c r="O541" i="2"/>
  <c r="S541" i="2"/>
  <c r="H541" i="2"/>
  <c r="L541" i="2"/>
  <c r="P541" i="2"/>
  <c r="F581" i="2"/>
  <c r="J581" i="2"/>
  <c r="N581" i="2"/>
  <c r="R124" i="2"/>
  <c r="H39" i="1"/>
  <c r="P39" i="1"/>
  <c r="E39" i="1"/>
  <c r="I39" i="1"/>
  <c r="M39" i="1"/>
  <c r="Q39" i="1"/>
  <c r="L162" i="1"/>
  <c r="G205" i="1"/>
  <c r="E331" i="1"/>
  <c r="I331" i="1"/>
  <c r="Q331" i="1"/>
  <c r="F414" i="1"/>
  <c r="N414" i="1"/>
  <c r="L455" i="1"/>
  <c r="E498" i="1"/>
  <c r="I498" i="1"/>
  <c r="H498" i="1"/>
  <c r="L498" i="1"/>
  <c r="P498" i="1"/>
  <c r="F39" i="1"/>
  <c r="N39" i="1"/>
  <c r="N205" i="1"/>
  <c r="J39" i="1"/>
  <c r="G39" i="1"/>
  <c r="K39" i="1"/>
  <c r="S39" i="1"/>
  <c r="E205" i="1"/>
  <c r="I205" i="1"/>
  <c r="L246" i="1"/>
  <c r="F331" i="1"/>
  <c r="L331" i="1"/>
  <c r="G331" i="1"/>
  <c r="L374" i="1"/>
  <c r="H414" i="1"/>
  <c r="L414" i="1"/>
  <c r="P414" i="1"/>
  <c r="N498" i="1"/>
  <c r="L287" i="1"/>
  <c r="N331" i="1"/>
  <c r="H331" i="1"/>
  <c r="R293" i="2" l="1"/>
  <c r="S582" i="2"/>
  <c r="O288" i="1"/>
  <c r="M584" i="1"/>
  <c r="S293" i="2"/>
  <c r="O584" i="1"/>
  <c r="J293" i="2"/>
  <c r="J584" i="1"/>
  <c r="N582" i="2"/>
  <c r="L582" i="2"/>
  <c r="F288" i="1"/>
  <c r="E582" i="2"/>
  <c r="Q293" i="2"/>
  <c r="L293" i="2"/>
  <c r="I293" i="2"/>
  <c r="R582" i="2"/>
  <c r="R583" i="2" s="1"/>
  <c r="F582" i="2"/>
  <c r="G584" i="1"/>
  <c r="H288" i="1"/>
  <c r="K288" i="1"/>
  <c r="R584" i="1"/>
  <c r="R288" i="1"/>
  <c r="S288" i="1"/>
  <c r="L584" i="1"/>
  <c r="K584" i="1"/>
  <c r="S584" i="1"/>
  <c r="F584" i="1"/>
  <c r="M288" i="1"/>
  <c r="I584" i="1"/>
  <c r="P582" i="2"/>
  <c r="M582" i="2"/>
  <c r="K293" i="2"/>
  <c r="F293" i="2"/>
  <c r="H293" i="2"/>
  <c r="N584" i="1"/>
  <c r="E584" i="1"/>
  <c r="Q584" i="1"/>
  <c r="E288" i="1"/>
  <c r="J288" i="1"/>
  <c r="Q288" i="1"/>
  <c r="P288" i="1"/>
  <c r="K582" i="2"/>
  <c r="J582" i="2"/>
  <c r="H582" i="2"/>
  <c r="N293" i="2"/>
  <c r="N583" i="2" s="1"/>
  <c r="P293" i="2"/>
  <c r="M293" i="2"/>
  <c r="M583" i="2" s="1"/>
  <c r="P584" i="1"/>
  <c r="N288" i="1"/>
  <c r="Q582" i="2"/>
  <c r="I582" i="2"/>
  <c r="O293" i="2"/>
  <c r="G293" i="2"/>
  <c r="O582" i="2"/>
  <c r="G582" i="2"/>
  <c r="E293" i="2"/>
  <c r="E583" i="2" s="1"/>
  <c r="H584" i="1"/>
  <c r="I288" i="1"/>
  <c r="G288" i="1"/>
  <c r="L288" i="1"/>
  <c r="S583" i="2" l="1"/>
  <c r="K583" i="2"/>
  <c r="Q583" i="2"/>
  <c r="J583" i="2"/>
  <c r="I583" i="2"/>
  <c r="O583" i="2"/>
  <c r="L583" i="2"/>
  <c r="H583" i="2"/>
  <c r="P583" i="2"/>
  <c r="F583" i="2"/>
  <c r="G583" i="2"/>
</calcChain>
</file>

<file path=xl/comments1.xml><?xml version="1.0" encoding="utf-8"?>
<comments xmlns="http://schemas.openxmlformats.org/spreadsheetml/2006/main">
  <authors>
    <author>Автор</author>
  </authors>
  <commentList>
    <comment ref="D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наверно 200</t>
        </r>
      </text>
    </comment>
    <comment ref="D2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наверно 200
</t>
        </r>
      </text>
    </comment>
    <comment ref="D3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наверно 200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7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наверно 200
</t>
        </r>
      </text>
    </comment>
    <comment ref="D19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наверно 100-120</t>
        </r>
      </text>
    </comment>
    <comment ref="D2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наверно 200
</t>
        </r>
      </text>
    </comment>
  </commentList>
</comments>
</file>

<file path=xl/sharedStrings.xml><?xml version="1.0" encoding="utf-8"?>
<sst xmlns="http://schemas.openxmlformats.org/spreadsheetml/2006/main" count="9900" uniqueCount="1495">
  <si>
    <t>№ ТК (Вариант сп 1)</t>
  </si>
  <si>
    <t>№ ТК фк (Вариант 2)</t>
  </si>
  <si>
    <t>Прием пищи, наименование блюда</t>
  </si>
  <si>
    <t>Масса порции</t>
  </si>
  <si>
    <t>Пищевые вещества, г</t>
  </si>
  <si>
    <t>Энергетичес кая ценность</t>
  </si>
  <si>
    <t>Витамины</t>
  </si>
  <si>
    <t>Минеральные вещества</t>
  </si>
  <si>
    <t>Белки</t>
  </si>
  <si>
    <t>Жиры</t>
  </si>
  <si>
    <t>Углеводы</t>
  </si>
  <si>
    <t>В 1, мг</t>
  </si>
  <si>
    <t>С, мг</t>
  </si>
  <si>
    <t>А, мкг</t>
  </si>
  <si>
    <t>B2, мг</t>
  </si>
  <si>
    <t>Е мг, ток. экв.</t>
  </si>
  <si>
    <t>Са, мг</t>
  </si>
  <si>
    <t>Р, мг</t>
  </si>
  <si>
    <t>Мg, мг</t>
  </si>
  <si>
    <t>Fe, мг</t>
  </si>
  <si>
    <t>Zn (мг)</t>
  </si>
  <si>
    <t>I, мкг</t>
  </si>
  <si>
    <t>г</t>
  </si>
  <si>
    <t>ккал</t>
  </si>
  <si>
    <t>День 1(понедельник)</t>
  </si>
  <si>
    <t>Завтрак 1</t>
  </si>
  <si>
    <t>120209</t>
  </si>
  <si>
    <t>120210</t>
  </si>
  <si>
    <t>Каша овсяная молочная</t>
  </si>
  <si>
    <t>200</t>
  </si>
  <si>
    <t>29,58</t>
  </si>
  <si>
    <t>160103</t>
  </si>
  <si>
    <t>Какао на молоке</t>
  </si>
  <si>
    <t>200102</t>
  </si>
  <si>
    <t>Хлеб из муки пшеничной</t>
  </si>
  <si>
    <t>40</t>
  </si>
  <si>
    <t>0,00</t>
  </si>
  <si>
    <t>140113</t>
  </si>
  <si>
    <t>140112</t>
  </si>
  <si>
    <t>Масло коровье сладкосливочное несоленое</t>
  </si>
  <si>
    <t>10</t>
  </si>
  <si>
    <t>30,00</t>
  </si>
  <si>
    <t>Итого:</t>
  </si>
  <si>
    <t>Завтрак 2</t>
  </si>
  <si>
    <t>230103</t>
  </si>
  <si>
    <t>Творог со сметаной</t>
  </si>
  <si>
    <t>40,00</t>
  </si>
  <si>
    <t>50</t>
  </si>
  <si>
    <t>1,50</t>
  </si>
  <si>
    <t>Обед</t>
  </si>
  <si>
    <t>100403-1</t>
  </si>
  <si>
    <t>Салат из свеклы с солеными огурцами</t>
  </si>
  <si>
    <t>110105</t>
  </si>
  <si>
    <t>110106</t>
  </si>
  <si>
    <t>Щи из свежей капусты</t>
  </si>
  <si>
    <t>6,00</t>
  </si>
  <si>
    <t>Бефстроганов</t>
  </si>
  <si>
    <t>7,20</t>
  </si>
  <si>
    <t>130401</t>
  </si>
  <si>
    <t>130402</t>
  </si>
  <si>
    <t>Изделия макаронные отварные</t>
  </si>
  <si>
    <t>10,80</t>
  </si>
  <si>
    <t>160228</t>
  </si>
  <si>
    <t>160219</t>
  </si>
  <si>
    <t>Кисель абрикосовый</t>
  </si>
  <si>
    <t>200103</t>
  </si>
  <si>
    <t>Хлеб ржано-пшеничный</t>
  </si>
  <si>
    <t>Полдник</t>
  </si>
  <si>
    <t>Ватрушка с джемом</t>
  </si>
  <si>
    <t>2,00</t>
  </si>
  <si>
    <t>Сок фруктовый</t>
  </si>
  <si>
    <t>15,00</t>
  </si>
  <si>
    <t>Яйцо куриное диетическое, сваренное вкрутую</t>
  </si>
  <si>
    <t>Ужин</t>
  </si>
  <si>
    <t>120405</t>
  </si>
  <si>
    <t>Рыба (филе) припущенная</t>
  </si>
  <si>
    <t>100</t>
  </si>
  <si>
    <t>0,11</t>
  </si>
  <si>
    <t>12,20</t>
  </si>
  <si>
    <t>1,10</t>
  </si>
  <si>
    <t>622,58</t>
  </si>
  <si>
    <t>130301</t>
  </si>
  <si>
    <t>130302</t>
  </si>
  <si>
    <t>Рис отварной</t>
  </si>
  <si>
    <t>235,44</t>
  </si>
  <si>
    <t>0,03</t>
  </si>
  <si>
    <t>0,20</t>
  </si>
  <si>
    <t>4,90</t>
  </si>
  <si>
    <t>63,91</t>
  </si>
  <si>
    <t>21,07</t>
  </si>
  <si>
    <t>0,44</t>
  </si>
  <si>
    <t>0,91</t>
  </si>
  <si>
    <t>160230</t>
  </si>
  <si>
    <t>Напиток яблочный</t>
  </si>
  <si>
    <t>86,38</t>
  </si>
  <si>
    <t>1,40</t>
  </si>
  <si>
    <t>2,84</t>
  </si>
  <si>
    <t>1,54</t>
  </si>
  <si>
    <t>1,26</t>
  </si>
  <si>
    <t>0,37</t>
  </si>
  <si>
    <t>0,28</t>
  </si>
  <si>
    <t>74,80</t>
  </si>
  <si>
    <t>0,10</t>
  </si>
  <si>
    <t>1,20</t>
  </si>
  <si>
    <t>1,90</t>
  </si>
  <si>
    <t>0,02</t>
  </si>
  <si>
    <t>0,90</t>
  </si>
  <si>
    <t>52,40</t>
  </si>
  <si>
    <t>0,34</t>
  </si>
  <si>
    <t>4,70</t>
  </si>
  <si>
    <t>16,80</t>
  </si>
  <si>
    <t>2,60</t>
  </si>
  <si>
    <t>0,24</t>
  </si>
  <si>
    <t>46,40</t>
  </si>
  <si>
    <t>0,18</t>
  </si>
  <si>
    <t>50,00</t>
  </si>
  <si>
    <t>5,00</t>
  </si>
  <si>
    <t>0,62</t>
  </si>
  <si>
    <t>Ужин 2</t>
  </si>
  <si>
    <t>210106</t>
  </si>
  <si>
    <t>Плоды и ягоды свежие (см. приложение №1)</t>
  </si>
  <si>
    <t>90</t>
  </si>
  <si>
    <t>0,72</t>
  </si>
  <si>
    <t>0,05</t>
  </si>
  <si>
    <t>15,30</t>
  </si>
  <si>
    <t>Итого за день</t>
  </si>
  <si>
    <t>Наименование</t>
  </si>
  <si>
    <t>Выход,</t>
  </si>
  <si>
    <t>А, мг</t>
  </si>
  <si>
    <t>День 2(вторник)</t>
  </si>
  <si>
    <t>120313</t>
  </si>
  <si>
    <t>120314</t>
  </si>
  <si>
    <t>Сырники</t>
  </si>
  <si>
    <t>7,00</t>
  </si>
  <si>
    <t>16,00</t>
  </si>
  <si>
    <t>34,00</t>
  </si>
  <si>
    <t>308,00</t>
  </si>
  <si>
    <t>0,16</t>
  </si>
  <si>
    <t>0,42</t>
  </si>
  <si>
    <t>0,51</t>
  </si>
  <si>
    <t>174,71</t>
  </si>
  <si>
    <t>510,73</t>
  </si>
  <si>
    <t>22,94</t>
  </si>
  <si>
    <t>0,69</t>
  </si>
  <si>
    <t>1,08</t>
  </si>
  <si>
    <t>160107</t>
  </si>
  <si>
    <t>15,98</t>
  </si>
  <si>
    <t>63,84</t>
  </si>
  <si>
    <t>0,48</t>
  </si>
  <si>
    <t>20</t>
  </si>
  <si>
    <t>230104</t>
  </si>
  <si>
    <t>Творог со сметаной (Сыа Булуу)</t>
  </si>
  <si>
    <t>8,20</t>
  </si>
  <si>
    <t>3,00</t>
  </si>
  <si>
    <t>11,80</t>
  </si>
  <si>
    <t>114,00</t>
  </si>
  <si>
    <t>0,06</t>
  </si>
  <si>
    <t>248,00</t>
  </si>
  <si>
    <t>190,00</t>
  </si>
  <si>
    <t>18,00</t>
  </si>
  <si>
    <t>Салат из помидоров</t>
  </si>
  <si>
    <t>2,42</t>
  </si>
  <si>
    <t>8,33</t>
  </si>
  <si>
    <t>5,10</t>
  </si>
  <si>
    <t>1,19</t>
  </si>
  <si>
    <t>18,30</t>
  </si>
  <si>
    <t>70,19</t>
  </si>
  <si>
    <t>5,55</t>
  </si>
  <si>
    <t>Рассольник Домашний</t>
  </si>
  <si>
    <t>120613</t>
  </si>
  <si>
    <t>120614</t>
  </si>
  <si>
    <t>Котлеты рубленные из птицы</t>
  </si>
  <si>
    <t>13,40</t>
  </si>
  <si>
    <t>9,80</t>
  </si>
  <si>
    <t>16,30</t>
  </si>
  <si>
    <t>207,00</t>
  </si>
  <si>
    <t>0,07</t>
  </si>
  <si>
    <t>1,75</t>
  </si>
  <si>
    <t>18,79</t>
  </si>
  <si>
    <t>120,74</t>
  </si>
  <si>
    <t>14,25</t>
  </si>
  <si>
    <t>1,29</t>
  </si>
  <si>
    <t>3,60</t>
  </si>
  <si>
    <t>130101</t>
  </si>
  <si>
    <t>130102</t>
  </si>
  <si>
    <t>Пюре картофельное</t>
  </si>
  <si>
    <t>2,15</t>
  </si>
  <si>
    <t>0,12</t>
  </si>
  <si>
    <t>10,09</t>
  </si>
  <si>
    <t>43,57</t>
  </si>
  <si>
    <t>78,33</t>
  </si>
  <si>
    <t>7,14</t>
  </si>
  <si>
    <t>160231</t>
  </si>
  <si>
    <t>160204</t>
  </si>
  <si>
    <t>30,62</t>
  </si>
  <si>
    <t>122,40</t>
  </si>
  <si>
    <t>1,16</t>
  </si>
  <si>
    <t>20,56</t>
  </si>
  <si>
    <t>104,80</t>
  </si>
  <si>
    <t>0,04</t>
  </si>
  <si>
    <t>0,68</t>
  </si>
  <si>
    <t>9,40</t>
  </si>
  <si>
    <t>33,60</t>
  </si>
  <si>
    <t>5,20</t>
  </si>
  <si>
    <t>2,24</t>
  </si>
  <si>
    <t>19,76</t>
  </si>
  <si>
    <t>92,80</t>
  </si>
  <si>
    <t>0,36</t>
  </si>
  <si>
    <t>100,00</t>
  </si>
  <si>
    <t>10,00</t>
  </si>
  <si>
    <t>1,24</t>
  </si>
  <si>
    <t>4,00</t>
  </si>
  <si>
    <t>190102</t>
  </si>
  <si>
    <t>190103</t>
  </si>
  <si>
    <t>Булочка городская</t>
  </si>
  <si>
    <t>2,93</t>
  </si>
  <si>
    <t>3,80</t>
  </si>
  <si>
    <t>29,00</t>
  </si>
  <si>
    <t>161,90</t>
  </si>
  <si>
    <t>0,08</t>
  </si>
  <si>
    <t>0,55</t>
  </si>
  <si>
    <t>24,63</t>
  </si>
  <si>
    <t>46,18</t>
  </si>
  <si>
    <t>2,69</t>
  </si>
  <si>
    <t>160101</t>
  </si>
  <si>
    <t>160102</t>
  </si>
  <si>
    <t>Какао-напиток на молоке</t>
  </si>
  <si>
    <t>8,50</t>
  </si>
  <si>
    <t>160,46</t>
  </si>
  <si>
    <t>0,54</t>
  </si>
  <si>
    <t>0,01</t>
  </si>
  <si>
    <t>114,50</t>
  </si>
  <si>
    <t>108,10</t>
  </si>
  <si>
    <t>29,60</t>
  </si>
  <si>
    <t>1,02</t>
  </si>
  <si>
    <t>8,10</t>
  </si>
  <si>
    <t>140201</t>
  </si>
  <si>
    <t>Молоко сгущенное с сахаром 8,5% жирности</t>
  </si>
  <si>
    <t>1,44</t>
  </si>
  <si>
    <t>1,70</t>
  </si>
  <si>
    <t>11,10</t>
  </si>
  <si>
    <t>65,60</t>
  </si>
  <si>
    <t>8,40</t>
  </si>
  <si>
    <t>61,40</t>
  </si>
  <si>
    <t>43,80</t>
  </si>
  <si>
    <t>6,80</t>
  </si>
  <si>
    <t>1,80</t>
  </si>
  <si>
    <t>130309</t>
  </si>
  <si>
    <t>130310</t>
  </si>
  <si>
    <t>6,08</t>
  </si>
  <si>
    <t>6,52</t>
  </si>
  <si>
    <t>32,61</t>
  </si>
  <si>
    <t>213,39</t>
  </si>
  <si>
    <t>0,17</t>
  </si>
  <si>
    <t>9,53</t>
  </si>
  <si>
    <t>119,99</t>
  </si>
  <si>
    <t>79,99</t>
  </si>
  <si>
    <t>2,36</t>
  </si>
  <si>
    <t>160237</t>
  </si>
  <si>
    <t>Кисель фруктовый (ягодный) в ассортименте</t>
  </si>
  <si>
    <t>0,61</t>
  </si>
  <si>
    <t>38,24</t>
  </si>
  <si>
    <t>154,66</t>
  </si>
  <si>
    <t>12,62</t>
  </si>
  <si>
    <t>11,90</t>
  </si>
  <si>
    <t>2,40</t>
  </si>
  <si>
    <t>1,12</t>
  </si>
  <si>
    <t>0,22</t>
  </si>
  <si>
    <t>9,88</t>
  </si>
  <si>
    <t>210110</t>
  </si>
  <si>
    <t>140</t>
  </si>
  <si>
    <t>0,56</t>
  </si>
  <si>
    <t>13,72</t>
  </si>
  <si>
    <t>65,80</t>
  </si>
  <si>
    <t>14,00</t>
  </si>
  <si>
    <t>22,40</t>
  </si>
  <si>
    <t>15,40</t>
  </si>
  <si>
    <t>12,60</t>
  </si>
  <si>
    <t>2,80</t>
  </si>
  <si>
    <t>День 3 (среда)</t>
  </si>
  <si>
    <t>120215</t>
  </si>
  <si>
    <t>Изделия фигурные и хлопья из круп, сладкие с молоком (см. приложение №2)</t>
  </si>
  <si>
    <t>7,40</t>
  </si>
  <si>
    <t>6,20</t>
  </si>
  <si>
    <t>40,72</t>
  </si>
  <si>
    <t>248,80</t>
  </si>
  <si>
    <t>0,23</t>
  </si>
  <si>
    <t>1,18</t>
  </si>
  <si>
    <t>64,00</t>
  </si>
  <si>
    <t>0,80</t>
  </si>
  <si>
    <t>281,60</t>
  </si>
  <si>
    <t>525,60</t>
  </si>
  <si>
    <t>1,06</t>
  </si>
  <si>
    <t>160105</t>
  </si>
  <si>
    <t>Чай с сахаром</t>
  </si>
  <si>
    <t>3,95</t>
  </si>
  <si>
    <t>5,77</t>
  </si>
  <si>
    <t>Суорат сыа булуу</t>
  </si>
  <si>
    <t>7,80</t>
  </si>
  <si>
    <t>108,00</t>
  </si>
  <si>
    <t>0,60</t>
  </si>
  <si>
    <t>28,00</t>
  </si>
  <si>
    <t>100510</t>
  </si>
  <si>
    <t>Салат из морской капусты</t>
  </si>
  <si>
    <t>2,03</t>
  </si>
  <si>
    <t>4,06</t>
  </si>
  <si>
    <t>7,31</t>
  </si>
  <si>
    <t>74,10</t>
  </si>
  <si>
    <t>5,31</t>
  </si>
  <si>
    <t>1,39</t>
  </si>
  <si>
    <t>31,11</t>
  </si>
  <si>
    <t>13,19</t>
  </si>
  <si>
    <t>110103</t>
  </si>
  <si>
    <t>Борщ сибирский с говядиной</t>
  </si>
  <si>
    <t>4,93</t>
  </si>
  <si>
    <t>3,88</t>
  </si>
  <si>
    <t>5,89</t>
  </si>
  <si>
    <t>77,55</t>
  </si>
  <si>
    <t>11,08</t>
  </si>
  <si>
    <t>1,65</t>
  </si>
  <si>
    <t>122,70</t>
  </si>
  <si>
    <t>102,14</t>
  </si>
  <si>
    <t>27,79</t>
  </si>
  <si>
    <t>1,69</t>
  </si>
  <si>
    <t>6,45</t>
  </si>
  <si>
    <t>120529</t>
  </si>
  <si>
    <t>Пельмени детские из п/ф промышленного производства с маслом сливочным</t>
  </si>
  <si>
    <t>0,27</t>
  </si>
  <si>
    <t>127,45</t>
  </si>
  <si>
    <t>160238</t>
  </si>
  <si>
    <t>0,46</t>
  </si>
  <si>
    <t>0,15</t>
  </si>
  <si>
    <t>29,11</t>
  </si>
  <si>
    <t>125,00</t>
  </si>
  <si>
    <t>11,68</t>
  </si>
  <si>
    <t>4,72</t>
  </si>
  <si>
    <t>230105</t>
  </si>
  <si>
    <t>Молоко</t>
  </si>
  <si>
    <t>6,40</t>
  </si>
  <si>
    <t>120,00</t>
  </si>
  <si>
    <t>242,00</t>
  </si>
  <si>
    <t>182,00</t>
  </si>
  <si>
    <t>120609</t>
  </si>
  <si>
    <t>120610</t>
  </si>
  <si>
    <t xml:space="preserve">Рагу из мяса птицы </t>
  </si>
  <si>
    <t>9,20</t>
  </si>
  <si>
    <t>3,30</t>
  </si>
  <si>
    <t>25,60</t>
  </si>
  <si>
    <t>168,90</t>
  </si>
  <si>
    <t>0,19</t>
  </si>
  <si>
    <t>13,56</t>
  </si>
  <si>
    <t>42,00</t>
  </si>
  <si>
    <t>2,13</t>
  </si>
  <si>
    <t>42,16</t>
  </si>
  <si>
    <t>182,13</t>
  </si>
  <si>
    <t>44,48</t>
  </si>
  <si>
    <t>2,26</t>
  </si>
  <si>
    <t>9,71</t>
  </si>
  <si>
    <t>Сок фруктовый ДП (см. приложение №4)</t>
  </si>
  <si>
    <t>20,20</t>
  </si>
  <si>
    <t>92,00</t>
  </si>
  <si>
    <t>8,00</t>
  </si>
  <si>
    <t>Гемотоген обогащенный очищенным гемоглобином</t>
  </si>
  <si>
    <t>15,14</t>
  </si>
  <si>
    <t>70,80</t>
  </si>
  <si>
    <t>20,00</t>
  </si>
  <si>
    <t>6,60</t>
  </si>
  <si>
    <t>0,40</t>
  </si>
  <si>
    <t>100102</t>
  </si>
  <si>
    <t>Сыр полутвердый для детского (дошкольного и школьного) питания с жирностью до 45%</t>
  </si>
  <si>
    <t>4,64</t>
  </si>
  <si>
    <t>5,90</t>
  </si>
  <si>
    <t>72,80</t>
  </si>
  <si>
    <t>0,14</t>
  </si>
  <si>
    <t>52,00</t>
  </si>
  <si>
    <t>44,00</t>
  </si>
  <si>
    <t>210102</t>
  </si>
  <si>
    <t>180</t>
  </si>
  <si>
    <t>1,62</t>
  </si>
  <si>
    <t>14,58</t>
  </si>
  <si>
    <t>77,40</t>
  </si>
  <si>
    <t>61,20</t>
  </si>
  <si>
    <t>41,40</t>
  </si>
  <si>
    <t>23,40</t>
  </si>
  <si>
    <t>День 4 (четверг)</t>
  </si>
  <si>
    <t>120201</t>
  </si>
  <si>
    <t>120202</t>
  </si>
  <si>
    <t>Каша пшенная молочная</t>
  </si>
  <si>
    <t>5,78</t>
  </si>
  <si>
    <t>10,34</t>
  </si>
  <si>
    <t>26,87</t>
  </si>
  <si>
    <t>223,57</t>
  </si>
  <si>
    <t>0,21</t>
  </si>
  <si>
    <t>107,26</t>
  </si>
  <si>
    <t>180,97</t>
  </si>
  <si>
    <t>50,18</t>
  </si>
  <si>
    <t>9,34</t>
  </si>
  <si>
    <t>160106</t>
  </si>
  <si>
    <t>Чай с лимоном</t>
  </si>
  <si>
    <t>16,10</t>
  </si>
  <si>
    <t>65,20</t>
  </si>
  <si>
    <t>1,60</t>
  </si>
  <si>
    <t>6,65</t>
  </si>
  <si>
    <t>5,85</t>
  </si>
  <si>
    <t>3,10</t>
  </si>
  <si>
    <t>18,25</t>
  </si>
  <si>
    <t>124,30</t>
  </si>
  <si>
    <t>1,37</t>
  </si>
  <si>
    <t>33,29</t>
  </si>
  <si>
    <t>0,66</t>
  </si>
  <si>
    <t>39,81</t>
  </si>
  <si>
    <t>99,71</t>
  </si>
  <si>
    <t>11,52</t>
  </si>
  <si>
    <t>0,73</t>
  </si>
  <si>
    <t>2,08</t>
  </si>
  <si>
    <t>100504</t>
  </si>
  <si>
    <t>Салат витаминный с растительным маслом</t>
  </si>
  <si>
    <t>0,63</t>
  </si>
  <si>
    <t>14,12</t>
  </si>
  <si>
    <t>110314</t>
  </si>
  <si>
    <t>110315</t>
  </si>
  <si>
    <t>Суп картофельный (куринный)</t>
  </si>
  <si>
    <t>3,70</t>
  </si>
  <si>
    <t>2,50</t>
  </si>
  <si>
    <t>11,00</t>
  </si>
  <si>
    <t>80,50</t>
  </si>
  <si>
    <t>0,09</t>
  </si>
  <si>
    <t>7,48</t>
  </si>
  <si>
    <t>1,42</t>
  </si>
  <si>
    <t>95,80</t>
  </si>
  <si>
    <t>120,50</t>
  </si>
  <si>
    <t>37,80</t>
  </si>
  <si>
    <t>0,99</t>
  </si>
  <si>
    <t>3,89</t>
  </si>
  <si>
    <t>120505</t>
  </si>
  <si>
    <t>120506</t>
  </si>
  <si>
    <t>15,60</t>
  </si>
  <si>
    <t>0,31</t>
  </si>
  <si>
    <t>83,83</t>
  </si>
  <si>
    <t>129,25</t>
  </si>
  <si>
    <t>17,53</t>
  </si>
  <si>
    <t>1,52</t>
  </si>
  <si>
    <t>6,68</t>
  </si>
  <si>
    <t>6,55</t>
  </si>
  <si>
    <t>8,48</t>
  </si>
  <si>
    <t>38,52</t>
  </si>
  <si>
    <t>256,58</t>
  </si>
  <si>
    <t>0,64</t>
  </si>
  <si>
    <t>12,44</t>
  </si>
  <si>
    <t>36,35</t>
  </si>
  <si>
    <t>6,66</t>
  </si>
  <si>
    <t>0,92</t>
  </si>
  <si>
    <t>Кофейный напиток злаковый на молоке</t>
  </si>
  <si>
    <t>3,79</t>
  </si>
  <si>
    <t>3,40</t>
  </si>
  <si>
    <t>25,47</t>
  </si>
  <si>
    <t>150,80</t>
  </si>
  <si>
    <t>190104 190105</t>
  </si>
  <si>
    <t>190106</t>
  </si>
  <si>
    <t xml:space="preserve"> Булочка с изюмом</t>
  </si>
  <si>
    <t>5,75</t>
  </si>
  <si>
    <t>3,35</t>
  </si>
  <si>
    <t>28,60</t>
  </si>
  <si>
    <t>167,55</t>
  </si>
  <si>
    <t>8,64</t>
  </si>
  <si>
    <t>0,52</t>
  </si>
  <si>
    <t>32,11</t>
  </si>
  <si>
    <t>51,71</t>
  </si>
  <si>
    <t>8,37</t>
  </si>
  <si>
    <t>3,06</t>
  </si>
  <si>
    <t>120401</t>
  </si>
  <si>
    <t>120402</t>
  </si>
  <si>
    <t>Котлеты рубленные из фарша рыбного</t>
  </si>
  <si>
    <t>9,60</t>
  </si>
  <si>
    <t>9,28</t>
  </si>
  <si>
    <t>0,82</t>
  </si>
  <si>
    <t>9,10</t>
  </si>
  <si>
    <t>1,83</t>
  </si>
  <si>
    <t>284,57</t>
  </si>
  <si>
    <t>418,56</t>
  </si>
  <si>
    <t>26,50</t>
  </si>
  <si>
    <t>5,50</t>
  </si>
  <si>
    <t>160229</t>
  </si>
  <si>
    <t>160207</t>
  </si>
  <si>
    <t>33,48</t>
  </si>
  <si>
    <t>132,00</t>
  </si>
  <si>
    <t>5,76</t>
  </si>
  <si>
    <t>3,84</t>
  </si>
  <si>
    <t>3,36</t>
  </si>
  <si>
    <t>210103</t>
  </si>
  <si>
    <t>220</t>
  </si>
  <si>
    <t>22,00</t>
  </si>
  <si>
    <t>0,88</t>
  </si>
  <si>
    <t>17,60</t>
  </si>
  <si>
    <t>61,60</t>
  </si>
  <si>
    <t>День 5 (пятница)</t>
  </si>
  <si>
    <t>Омлет натуральный запеченный</t>
  </si>
  <si>
    <t>44,80</t>
  </si>
  <si>
    <t>431,39</t>
  </si>
  <si>
    <t>Фрукт</t>
  </si>
  <si>
    <t>9,38</t>
  </si>
  <si>
    <t>100507</t>
  </si>
  <si>
    <t>Салат из свежих огурцов с растительным маслом</t>
  </si>
  <si>
    <t>7,25</t>
  </si>
  <si>
    <t>1,32</t>
  </si>
  <si>
    <t>72,12</t>
  </si>
  <si>
    <t>5,28</t>
  </si>
  <si>
    <t>3,22</t>
  </si>
  <si>
    <t>12,70</t>
  </si>
  <si>
    <t>22,43</t>
  </si>
  <si>
    <t>7,43</t>
  </si>
  <si>
    <t>0,32</t>
  </si>
  <si>
    <t>1,58</t>
  </si>
  <si>
    <t>110201</t>
  </si>
  <si>
    <t>110202</t>
  </si>
  <si>
    <t>Рассольник Ленинградский</t>
  </si>
  <si>
    <t>1,89</t>
  </si>
  <si>
    <t>4,54</t>
  </si>
  <si>
    <t>10,72</t>
  </si>
  <si>
    <t>90,68</t>
  </si>
  <si>
    <t>7,42</t>
  </si>
  <si>
    <t>1,05</t>
  </si>
  <si>
    <t>56,56</t>
  </si>
  <si>
    <t>21,27</t>
  </si>
  <si>
    <t>0,79</t>
  </si>
  <si>
    <t>4,30</t>
  </si>
  <si>
    <t>120521</t>
  </si>
  <si>
    <t>120522</t>
  </si>
  <si>
    <t>7,64</t>
  </si>
  <si>
    <t>108,72</t>
  </si>
  <si>
    <t>16,70</t>
  </si>
  <si>
    <t>1,43</t>
  </si>
  <si>
    <t>3,53</t>
  </si>
  <si>
    <t>130201</t>
  </si>
  <si>
    <t>130202</t>
  </si>
  <si>
    <t>Капуста тушеная</t>
  </si>
  <si>
    <t>5,16</t>
  </si>
  <si>
    <t>13,20</t>
  </si>
  <si>
    <t>111,24</t>
  </si>
  <si>
    <t>51,32</t>
  </si>
  <si>
    <t>0,95</t>
  </si>
  <si>
    <t>4,49</t>
  </si>
  <si>
    <t>0,87</t>
  </si>
  <si>
    <t>20,93</t>
  </si>
  <si>
    <t>89,14</t>
  </si>
  <si>
    <t>9,00</t>
  </si>
  <si>
    <t>0,26</t>
  </si>
  <si>
    <t>20,08</t>
  </si>
  <si>
    <t>35,30</t>
  </si>
  <si>
    <t>24,10</t>
  </si>
  <si>
    <t>0,50</t>
  </si>
  <si>
    <t>3,20</t>
  </si>
  <si>
    <t>13,50</t>
  </si>
  <si>
    <t>190213 190214</t>
  </si>
  <si>
    <t>190215</t>
  </si>
  <si>
    <t>Пирожок с вишневым джемом</t>
  </si>
  <si>
    <t>1,95</t>
  </si>
  <si>
    <t>145,15</t>
  </si>
  <si>
    <t>32,60</t>
  </si>
  <si>
    <t>1,45</t>
  </si>
  <si>
    <t>65,26</t>
  </si>
  <si>
    <t>1,38</t>
  </si>
  <si>
    <t>186,86</t>
  </si>
  <si>
    <t>160117</t>
  </si>
  <si>
    <t>День 6 (суббота)</t>
  </si>
  <si>
    <t>100202-1</t>
  </si>
  <si>
    <t>Салат из капусты, сладкого перца и растительного масла</t>
  </si>
  <si>
    <t>0,89</t>
  </si>
  <si>
    <t>4,25</t>
  </si>
  <si>
    <t>2,41</t>
  </si>
  <si>
    <t>57,11</t>
  </si>
  <si>
    <t>19,74</t>
  </si>
  <si>
    <t>1,92</t>
  </si>
  <si>
    <t>82,37</t>
  </si>
  <si>
    <t>18,48</t>
  </si>
  <si>
    <t>8,56</t>
  </si>
  <si>
    <t>110501</t>
  </si>
  <si>
    <t>110502</t>
  </si>
  <si>
    <t>Бульон куриный</t>
  </si>
  <si>
    <t>3,96</t>
  </si>
  <si>
    <t>2,34</t>
  </si>
  <si>
    <t>51,48</t>
  </si>
  <si>
    <t>5,40</t>
  </si>
  <si>
    <t>20,88</t>
  </si>
  <si>
    <t>8,28</t>
  </si>
  <si>
    <t>120525</t>
  </si>
  <si>
    <t>120526</t>
  </si>
  <si>
    <t>Шницель рубленный из рыбы</t>
  </si>
  <si>
    <t>12,00</t>
  </si>
  <si>
    <t>10,40</t>
  </si>
  <si>
    <t>165,60</t>
  </si>
  <si>
    <t>2,07</t>
  </si>
  <si>
    <t>14,92</t>
  </si>
  <si>
    <t>171,84</t>
  </si>
  <si>
    <t>20,96</t>
  </si>
  <si>
    <t>2,47</t>
  </si>
  <si>
    <t>5,60</t>
  </si>
  <si>
    <t>130103</t>
  </si>
  <si>
    <t>130104</t>
  </si>
  <si>
    <t>Картофель отварной</t>
  </si>
  <si>
    <t>2,33</t>
  </si>
  <si>
    <t>5,41</t>
  </si>
  <si>
    <t>18,63</t>
  </si>
  <si>
    <t>132,43</t>
  </si>
  <si>
    <t>20,50</t>
  </si>
  <si>
    <t>70,51</t>
  </si>
  <si>
    <t>27,73</t>
  </si>
  <si>
    <t>6,22</t>
  </si>
  <si>
    <t>160108</t>
  </si>
  <si>
    <t>Чай с молоком с сахаром</t>
  </si>
  <si>
    <t>1,28</t>
  </si>
  <si>
    <t>17,86</t>
  </si>
  <si>
    <t>87,84</t>
  </si>
  <si>
    <t>52,35</t>
  </si>
  <si>
    <t>42,17</t>
  </si>
  <si>
    <t>100103</t>
  </si>
  <si>
    <t>4,94</t>
  </si>
  <si>
    <t>8,38</t>
  </si>
  <si>
    <t>10,32</t>
  </si>
  <si>
    <t>136,40</t>
  </si>
  <si>
    <t>10,70</t>
  </si>
  <si>
    <t>59,60</t>
  </si>
  <si>
    <t>0,84</t>
  </si>
  <si>
    <t>4,10</t>
  </si>
  <si>
    <t>57,00</t>
  </si>
  <si>
    <t>124,00</t>
  </si>
  <si>
    <t>95,00</t>
  </si>
  <si>
    <t>36,36</t>
  </si>
  <si>
    <t>144,31</t>
  </si>
  <si>
    <t>0,58</t>
  </si>
  <si>
    <t>8,75</t>
  </si>
  <si>
    <t>2,16</t>
  </si>
  <si>
    <t>День 7 (Воскресение)</t>
  </si>
  <si>
    <t>160104</t>
  </si>
  <si>
    <t>Кофейный  с молоком</t>
  </si>
  <si>
    <t>3,90</t>
  </si>
  <si>
    <t>23,66</t>
  </si>
  <si>
    <t>144,43</t>
  </si>
  <si>
    <t>145,68</t>
  </si>
  <si>
    <t>109,20</t>
  </si>
  <si>
    <t>110307-1</t>
  </si>
  <si>
    <t>110308-1</t>
  </si>
  <si>
    <t>Суп картофельный с горохом</t>
  </si>
  <si>
    <t>1,93</t>
  </si>
  <si>
    <t>20,65</t>
  </si>
  <si>
    <t>129,05</t>
  </si>
  <si>
    <t>2,11</t>
  </si>
  <si>
    <t>32,63</t>
  </si>
  <si>
    <t>93,07</t>
  </si>
  <si>
    <t>30,92</t>
  </si>
  <si>
    <t>1,67</t>
  </si>
  <si>
    <t>3,27</t>
  </si>
  <si>
    <t>130111</t>
  </si>
  <si>
    <t>Овощи запеченые</t>
  </si>
  <si>
    <t>2,79</t>
  </si>
  <si>
    <t>4,15</t>
  </si>
  <si>
    <t>22,54</t>
  </si>
  <si>
    <t>138,96</t>
  </si>
  <si>
    <t>400,96</t>
  </si>
  <si>
    <t>1,73</t>
  </si>
  <si>
    <t>23,47</t>
  </si>
  <si>
    <t>495,60</t>
  </si>
  <si>
    <t>32,02</t>
  </si>
  <si>
    <t>0,13</t>
  </si>
  <si>
    <t>6,26</t>
  </si>
  <si>
    <t>3,08</t>
  </si>
  <si>
    <t>1,68</t>
  </si>
  <si>
    <t xml:space="preserve"> Итого:</t>
  </si>
  <si>
    <t>120515</t>
  </si>
  <si>
    <t>120516</t>
  </si>
  <si>
    <t>Курица тушеная</t>
  </si>
  <si>
    <t>10,02</t>
  </si>
  <si>
    <t>4,68</t>
  </si>
  <si>
    <t>4,50</t>
  </si>
  <si>
    <t>100,20</t>
  </si>
  <si>
    <t>172,69</t>
  </si>
  <si>
    <t>11,23</t>
  </si>
  <si>
    <t>140106</t>
  </si>
  <si>
    <t>140107</t>
  </si>
  <si>
    <t>0,98</t>
  </si>
  <si>
    <t>15,28</t>
  </si>
  <si>
    <t>78,66</t>
  </si>
  <si>
    <t>9,27</t>
  </si>
  <si>
    <t>1,41</t>
  </si>
  <si>
    <t>0,96</t>
  </si>
  <si>
    <t>Итого за 7 дней</t>
  </si>
  <si>
    <t>День 8 (понедельник)</t>
  </si>
  <si>
    <t>120205</t>
  </si>
  <si>
    <t>120206</t>
  </si>
  <si>
    <t>Каша манная молочная</t>
  </si>
  <si>
    <t>5,59</t>
  </si>
  <si>
    <t>11,29</t>
  </si>
  <si>
    <t>28,39</t>
  </si>
  <si>
    <t>237,82</t>
  </si>
  <si>
    <t>32,40</t>
  </si>
  <si>
    <t>173,22</t>
  </si>
  <si>
    <t>151,08</t>
  </si>
  <si>
    <t>24,69</t>
  </si>
  <si>
    <t>100302</t>
  </si>
  <si>
    <t>Салат из моркови с сахаром</t>
  </si>
  <si>
    <t>0,71</t>
  </si>
  <si>
    <t>5,57</t>
  </si>
  <si>
    <t>64,05</t>
  </si>
  <si>
    <t>2,73</t>
  </si>
  <si>
    <t>14,80</t>
  </si>
  <si>
    <t>30,11</t>
  </si>
  <si>
    <t>20,75</t>
  </si>
  <si>
    <t>0,39</t>
  </si>
  <si>
    <t>110305</t>
  </si>
  <si>
    <t>110306</t>
  </si>
  <si>
    <t>Суп из овощей</t>
  </si>
  <si>
    <t>2,90</t>
  </si>
  <si>
    <t>5,70</t>
  </si>
  <si>
    <t>7,94</t>
  </si>
  <si>
    <t>93,42</t>
  </si>
  <si>
    <t>16,24</t>
  </si>
  <si>
    <t>136,81</t>
  </si>
  <si>
    <t>59,80</t>
  </si>
  <si>
    <t>23,77</t>
  </si>
  <si>
    <t>5,24</t>
  </si>
  <si>
    <t>42,34</t>
  </si>
  <si>
    <t>160232</t>
  </si>
  <si>
    <t>160205</t>
  </si>
  <si>
    <t>2,88</t>
  </si>
  <si>
    <t>91,00</t>
  </si>
  <si>
    <t>170603</t>
  </si>
  <si>
    <t>Кекс творожный</t>
  </si>
  <si>
    <t>1,30</t>
  </si>
  <si>
    <t>27,20</t>
  </si>
  <si>
    <t>200,55</t>
  </si>
  <si>
    <t>30,01</t>
  </si>
  <si>
    <t>0,53</t>
  </si>
  <si>
    <t>12,73</t>
  </si>
  <si>
    <t>37,75</t>
  </si>
  <si>
    <t>5,82</t>
  </si>
  <si>
    <t>2,97</t>
  </si>
  <si>
    <t>120519</t>
  </si>
  <si>
    <t>120520</t>
  </si>
  <si>
    <t>Тефтели рубленные из говядины</t>
  </si>
  <si>
    <t>13,16</t>
  </si>
  <si>
    <t>144,00</t>
  </si>
  <si>
    <t>10,44</t>
  </si>
  <si>
    <t>2,19</t>
  </si>
  <si>
    <t>32,49</t>
  </si>
  <si>
    <t>121,15</t>
  </si>
  <si>
    <t>16,81</t>
  </si>
  <si>
    <t>5,32</t>
  </si>
  <si>
    <t>130203</t>
  </si>
  <si>
    <t>130204</t>
  </si>
  <si>
    <t>Рагу из овощей</t>
  </si>
  <si>
    <t>2,28</t>
  </si>
  <si>
    <t>2,76</t>
  </si>
  <si>
    <t>13,08</t>
  </si>
  <si>
    <t>86,28</t>
  </si>
  <si>
    <t>21,65</t>
  </si>
  <si>
    <t>56,76</t>
  </si>
  <si>
    <t>26,12</t>
  </si>
  <si>
    <t>4,45</t>
  </si>
  <si>
    <t>Шоколад</t>
  </si>
  <si>
    <t>День 9 (вторник)</t>
  </si>
  <si>
    <t>30</t>
  </si>
  <si>
    <t>10,50</t>
  </si>
  <si>
    <t>2,10</t>
  </si>
  <si>
    <t>100402</t>
  </si>
  <si>
    <t>Салат из свеклы и зеленого горошка</t>
  </si>
  <si>
    <t>6,06</t>
  </si>
  <si>
    <t>4,88</t>
  </si>
  <si>
    <t>77,76</t>
  </si>
  <si>
    <t>2,70</t>
  </si>
  <si>
    <t>28,78</t>
  </si>
  <si>
    <t>25,88</t>
  </si>
  <si>
    <t>12,51</t>
  </si>
  <si>
    <t>0,76</t>
  </si>
  <si>
    <t>3,87</t>
  </si>
  <si>
    <t>110322</t>
  </si>
  <si>
    <t>110323</t>
  </si>
  <si>
    <t>2,71</t>
  </si>
  <si>
    <t>3,59</t>
  </si>
  <si>
    <t>8,25</t>
  </si>
  <si>
    <t>75,52</t>
  </si>
  <si>
    <t>12,52</t>
  </si>
  <si>
    <t>1,97</t>
  </si>
  <si>
    <t>111,55</t>
  </si>
  <si>
    <t>59,28</t>
  </si>
  <si>
    <t>17,57</t>
  </si>
  <si>
    <t>2,92</t>
  </si>
  <si>
    <t>120601</t>
  </si>
  <si>
    <t>120602</t>
  </si>
  <si>
    <t>Гуляш из мяса птицы</t>
  </si>
  <si>
    <t>30,40</t>
  </si>
  <si>
    <t>70,24</t>
  </si>
  <si>
    <t>9,09</t>
  </si>
  <si>
    <t>2,62</t>
  </si>
  <si>
    <t>120509</t>
  </si>
  <si>
    <t>120510</t>
  </si>
  <si>
    <t>Говядина отварная</t>
  </si>
  <si>
    <t>12,63</t>
  </si>
  <si>
    <t>233,42</t>
  </si>
  <si>
    <t>27,37</t>
  </si>
  <si>
    <t>8,68</t>
  </si>
  <si>
    <t>День 10 (среда)</t>
  </si>
  <si>
    <t>7,49</t>
  </si>
  <si>
    <t>11,42</t>
  </si>
  <si>
    <t>17,18</t>
  </si>
  <si>
    <t>201,40</t>
  </si>
  <si>
    <t>0,70</t>
  </si>
  <si>
    <t>161,58</t>
  </si>
  <si>
    <t>224,78</t>
  </si>
  <si>
    <t>62,79</t>
  </si>
  <si>
    <t>12,96</t>
  </si>
  <si>
    <t>100307-1</t>
  </si>
  <si>
    <t>Салат из моркови и свежих огурцов</t>
  </si>
  <si>
    <t>7,08</t>
  </si>
  <si>
    <t>1,98</t>
  </si>
  <si>
    <t>14,03</t>
  </si>
  <si>
    <t>36,61</t>
  </si>
  <si>
    <t>16,15</t>
  </si>
  <si>
    <t>2,48</t>
  </si>
  <si>
    <t>110303</t>
  </si>
  <si>
    <t>110304</t>
  </si>
  <si>
    <t>Суп куриный</t>
  </si>
  <si>
    <t>7,30</t>
  </si>
  <si>
    <t>90,10</t>
  </si>
  <si>
    <t>5,23</t>
  </si>
  <si>
    <t>9,43</t>
  </si>
  <si>
    <t>19,97</t>
  </si>
  <si>
    <t>58,85</t>
  </si>
  <si>
    <t>17,46</t>
  </si>
  <si>
    <t>3,33</t>
  </si>
  <si>
    <t>3,65</t>
  </si>
  <si>
    <t>4,01</t>
  </si>
  <si>
    <t>0,47</t>
  </si>
  <si>
    <t>1,72</t>
  </si>
  <si>
    <t>120542</t>
  </si>
  <si>
    <t>120543</t>
  </si>
  <si>
    <t>Голубцы ленивые</t>
  </si>
  <si>
    <t>210104</t>
  </si>
  <si>
    <t>18,54</t>
  </si>
  <si>
    <t>84,60</t>
  </si>
  <si>
    <t>34,20</t>
  </si>
  <si>
    <t>28,80</t>
  </si>
  <si>
    <t>21,60</t>
  </si>
  <si>
    <t>4,14</t>
  </si>
  <si>
    <t>День 11 (четверг)</t>
  </si>
  <si>
    <t>48,00</t>
  </si>
  <si>
    <t>110311</t>
  </si>
  <si>
    <t>110312</t>
  </si>
  <si>
    <t>Суп картофельный с фрикадельками</t>
  </si>
  <si>
    <t>6,94</t>
  </si>
  <si>
    <t>15,73</t>
  </si>
  <si>
    <t>123,53</t>
  </si>
  <si>
    <t>1,00</t>
  </si>
  <si>
    <t>21,38</t>
  </si>
  <si>
    <t>115,41</t>
  </si>
  <si>
    <t>27,75</t>
  </si>
  <si>
    <t>1,71</t>
  </si>
  <si>
    <t>День 12 (пятница)</t>
  </si>
  <si>
    <t>120550</t>
  </si>
  <si>
    <t>120551</t>
  </si>
  <si>
    <t>Плов мясной</t>
  </si>
  <si>
    <t>12,40</t>
  </si>
  <si>
    <t>12,80</t>
  </si>
  <si>
    <t>20,60</t>
  </si>
  <si>
    <t>253,20</t>
  </si>
  <si>
    <t>4,53</t>
  </si>
  <si>
    <t>27,60</t>
  </si>
  <si>
    <t>3,43</t>
  </si>
  <si>
    <t>9,02</t>
  </si>
  <si>
    <t>120403</t>
  </si>
  <si>
    <t>120404</t>
  </si>
  <si>
    <t>4,16</t>
  </si>
  <si>
    <t>11,84</t>
  </si>
  <si>
    <t>121,92</t>
  </si>
  <si>
    <t>213,77</t>
  </si>
  <si>
    <t>21,16</t>
  </si>
  <si>
    <t>День13(суббота)</t>
  </si>
  <si>
    <t>10,28</t>
  </si>
  <si>
    <t>8/0</t>
  </si>
  <si>
    <t>110205</t>
  </si>
  <si>
    <t>110206</t>
  </si>
  <si>
    <t>Солянка</t>
  </si>
  <si>
    <t>3,47</t>
  </si>
  <si>
    <t>4,83</t>
  </si>
  <si>
    <t>2,30</t>
  </si>
  <si>
    <t>65,89</t>
  </si>
  <si>
    <t>2,74</t>
  </si>
  <si>
    <t>51,38</t>
  </si>
  <si>
    <t>62,14</t>
  </si>
  <si>
    <t>10,54</t>
  </si>
  <si>
    <t>0,85</t>
  </si>
  <si>
    <t>3,03</t>
  </si>
  <si>
    <t>190301</t>
  </si>
  <si>
    <t>190303</t>
  </si>
  <si>
    <t>3,55</t>
  </si>
  <si>
    <t>2,45</t>
  </si>
  <si>
    <t>29,75</t>
  </si>
  <si>
    <t>155,25</t>
  </si>
  <si>
    <t>0,86</t>
  </si>
  <si>
    <t>19,21</t>
  </si>
  <si>
    <t>34,40</t>
  </si>
  <si>
    <t>5,46</t>
  </si>
  <si>
    <t>16,90</t>
  </si>
  <si>
    <t>108,80</t>
  </si>
  <si>
    <t>121,00</t>
  </si>
  <si>
    <t>Шницель рубленный из говядины</t>
  </si>
  <si>
    <t>День 14 (Воскресение)</t>
  </si>
  <si>
    <t>100406</t>
  </si>
  <si>
    <t>Салат из отварной свеклы с чесноком</t>
  </si>
  <si>
    <t>1,55</t>
  </si>
  <si>
    <t>4,33</t>
  </si>
  <si>
    <t>1,91</t>
  </si>
  <si>
    <t>23,24</t>
  </si>
  <si>
    <t>25,25</t>
  </si>
  <si>
    <t>3,99</t>
  </si>
  <si>
    <t>110309</t>
  </si>
  <si>
    <t>110310</t>
  </si>
  <si>
    <t xml:space="preserve">Суп картофельный </t>
  </si>
  <si>
    <t>10,10</t>
  </si>
  <si>
    <t>66,52</t>
  </si>
  <si>
    <t>86,60</t>
  </si>
  <si>
    <t>3,85</t>
  </si>
  <si>
    <t xml:space="preserve">Сок фруктовый </t>
  </si>
  <si>
    <t>170604</t>
  </si>
  <si>
    <t>170605</t>
  </si>
  <si>
    <t>Кекс с шоколадом</t>
  </si>
  <si>
    <t>3,45</t>
  </si>
  <si>
    <t>24,00</t>
  </si>
  <si>
    <t>208,80</t>
  </si>
  <si>
    <t>17,22</t>
  </si>
  <si>
    <t>70,87</t>
  </si>
  <si>
    <t>25,62</t>
  </si>
  <si>
    <t>20,16</t>
  </si>
  <si>
    <t>Выход</t>
  </si>
  <si>
    <t>Углевод ы</t>
  </si>
  <si>
    <t>Энергетическ ая ценность</t>
  </si>
  <si>
    <r>
      <rPr>
        <b/>
        <sz val="9"/>
        <rFont val="Arial"/>
        <family val="2"/>
        <charset val="204"/>
      </rPr>
      <t>Витамины</t>
    </r>
  </si>
  <si>
    <r>
      <rPr>
        <b/>
        <sz val="9"/>
        <rFont val="Arial"/>
        <family val="2"/>
        <charset val="204"/>
      </rPr>
      <t>Минеральные вещества</t>
    </r>
  </si>
  <si>
    <r>
      <rPr>
        <b/>
        <sz val="9"/>
        <rFont val="Arial"/>
        <family val="2"/>
        <charset val="204"/>
      </rPr>
      <t>№ ТК (Вариант сп 1)</t>
    </r>
  </si>
  <si>
    <r>
      <rPr>
        <b/>
        <sz val="9"/>
        <rFont val="Arial"/>
        <family val="2"/>
        <charset val="204"/>
      </rPr>
      <t>№ ТК фк (Вариант 2)</t>
    </r>
  </si>
  <si>
    <r>
      <rPr>
        <b/>
        <sz val="9"/>
        <rFont val="Arial"/>
        <family val="2"/>
        <charset val="204"/>
      </rPr>
      <t>В 1, мг</t>
    </r>
  </si>
  <si>
    <r>
      <rPr>
        <b/>
        <sz val="9"/>
        <rFont val="Arial"/>
        <family val="2"/>
        <charset val="204"/>
      </rPr>
      <t>B2, мг</t>
    </r>
  </si>
  <si>
    <r>
      <rPr>
        <b/>
        <sz val="9"/>
        <rFont val="Arial"/>
        <family val="2"/>
        <charset val="204"/>
      </rPr>
      <t>С, мг</t>
    </r>
  </si>
  <si>
    <r>
      <rPr>
        <b/>
        <sz val="9"/>
        <rFont val="Arial"/>
        <family val="2"/>
        <charset val="204"/>
      </rPr>
      <t>А, мкг</t>
    </r>
  </si>
  <si>
    <t xml:space="preserve">Е мг, </t>
  </si>
  <si>
    <r>
      <rPr>
        <b/>
        <sz val="9"/>
        <rFont val="Arial"/>
        <family val="2"/>
        <charset val="204"/>
      </rPr>
      <t>Са, мг</t>
    </r>
  </si>
  <si>
    <r>
      <rPr>
        <b/>
        <sz val="9"/>
        <rFont val="Arial"/>
        <family val="2"/>
        <charset val="204"/>
      </rPr>
      <t>Р, мг</t>
    </r>
  </si>
  <si>
    <r>
      <rPr>
        <b/>
        <sz val="9"/>
        <rFont val="Arial"/>
        <family val="2"/>
        <charset val="204"/>
      </rPr>
      <t>Мg, мг</t>
    </r>
  </si>
  <si>
    <r>
      <rPr>
        <b/>
        <sz val="9"/>
        <rFont val="Arial"/>
        <family val="2"/>
        <charset val="204"/>
      </rPr>
      <t>Fe, мг</t>
    </r>
  </si>
  <si>
    <r>
      <rPr>
        <b/>
        <sz val="9"/>
        <rFont val="Arial"/>
        <family val="2"/>
        <charset val="204"/>
      </rPr>
      <t>I, мкг</t>
    </r>
  </si>
  <si>
    <r>
      <rPr>
        <b/>
        <sz val="10"/>
        <rFont val="Arial"/>
        <family val="2"/>
        <charset val="204"/>
      </rPr>
      <t>День 1(понедельник)</t>
    </r>
  </si>
  <si>
    <r>
      <rPr>
        <b/>
        <sz val="10"/>
        <rFont val="Arial"/>
        <family val="2"/>
        <charset val="204"/>
      </rPr>
      <t>Завтрак 1</t>
    </r>
  </si>
  <si>
    <t>250</t>
  </si>
  <si>
    <t>9,36</t>
  </si>
  <si>
    <t>14,28</t>
  </si>
  <si>
    <t>21,48</t>
  </si>
  <si>
    <t>251,75</t>
  </si>
  <si>
    <t>36,98</t>
  </si>
  <si>
    <t>0,77</t>
  </si>
  <si>
    <t>201,98</t>
  </si>
  <si>
    <t>280,97</t>
  </si>
  <si>
    <t>78,49</t>
  </si>
  <si>
    <t>1,82</t>
  </si>
  <si>
    <t>16,20</t>
  </si>
  <si>
    <t>141,48</t>
  </si>
  <si>
    <t>114,84</t>
  </si>
  <si>
    <t>17,00</t>
  </si>
  <si>
    <t xml:space="preserve">Масло сливочное </t>
  </si>
  <si>
    <r>
      <rPr>
        <b/>
        <sz val="10"/>
        <rFont val="Arial"/>
        <family val="2"/>
        <charset val="204"/>
      </rPr>
      <t>Итого:</t>
    </r>
  </si>
  <si>
    <r>
      <rPr>
        <b/>
        <sz val="10"/>
        <rFont val="Arial"/>
        <family val="2"/>
        <charset val="204"/>
      </rPr>
      <t>Завтрак 2</t>
    </r>
  </si>
  <si>
    <t>5,80</t>
  </si>
  <si>
    <t>106,00</t>
  </si>
  <si>
    <t>240,00</t>
  </si>
  <si>
    <t>180,00</t>
  </si>
  <si>
    <r>
      <rPr>
        <b/>
        <sz val="10"/>
        <rFont val="Arial"/>
        <family val="2"/>
        <charset val="204"/>
      </rPr>
      <t>Обед</t>
    </r>
  </si>
  <si>
    <t>1,36</t>
  </si>
  <si>
    <t>8,09</t>
  </si>
  <si>
    <t>7,65</t>
  </si>
  <si>
    <t>108,92</t>
  </si>
  <si>
    <t>3,62</t>
  </si>
  <si>
    <t>33,75</t>
  </si>
  <si>
    <t>39,11</t>
  </si>
  <si>
    <t>20,10</t>
  </si>
  <si>
    <t>1,25</t>
  </si>
  <si>
    <t>6,25</t>
  </si>
  <si>
    <t>7,46</t>
  </si>
  <si>
    <t>68,94</t>
  </si>
  <si>
    <t>19,56</t>
  </si>
  <si>
    <t>7,50</t>
  </si>
  <si>
    <t>153,67</t>
  </si>
  <si>
    <t>46,14</t>
  </si>
  <si>
    <t>20,99</t>
  </si>
  <si>
    <t>4,05</t>
  </si>
  <si>
    <t>14,40</t>
  </si>
  <si>
    <t>1,47</t>
  </si>
  <si>
    <t>13,81</t>
  </si>
  <si>
    <t>133,32</t>
  </si>
  <si>
    <t>18,52</t>
  </si>
  <si>
    <t>1,94</t>
  </si>
  <si>
    <t>5,27</t>
  </si>
  <si>
    <t>8,18</t>
  </si>
  <si>
    <t>10,61</t>
  </si>
  <si>
    <t>48,15</t>
  </si>
  <si>
    <t>320,72</t>
  </si>
  <si>
    <t>15,55</t>
  </si>
  <si>
    <t>45,44</t>
  </si>
  <si>
    <t>8,32</t>
  </si>
  <si>
    <t>1,15</t>
  </si>
  <si>
    <r>
      <rPr>
        <b/>
        <sz val="10"/>
        <rFont val="Arial"/>
        <family val="2"/>
        <charset val="204"/>
      </rPr>
      <t>Полдник</t>
    </r>
  </si>
  <si>
    <t>1,96</t>
  </si>
  <si>
    <t>14,88</t>
  </si>
  <si>
    <t>83,40</t>
  </si>
  <si>
    <r>
      <rPr>
        <b/>
        <sz val="10"/>
        <rFont val="Arial"/>
        <family val="2"/>
        <charset val="204"/>
      </rPr>
      <t>Ужин</t>
    </r>
  </si>
  <si>
    <t>120</t>
  </si>
  <si>
    <t>101,02</t>
  </si>
  <si>
    <t>1,46</t>
  </si>
  <si>
    <t>4,85</t>
  </si>
  <si>
    <t>6,87</t>
  </si>
  <si>
    <t>52,93</t>
  </si>
  <si>
    <t>294,30</t>
  </si>
  <si>
    <t>6,12</t>
  </si>
  <si>
    <t>79,89</t>
  </si>
  <si>
    <t>26,33</t>
  </si>
  <si>
    <t>1,14</t>
  </si>
  <si>
    <t>21,35</t>
  </si>
  <si>
    <r>
      <rPr>
        <b/>
        <sz val="10"/>
        <rFont val="Arial"/>
        <family val="2"/>
        <charset val="204"/>
      </rPr>
      <t>Ужин 2</t>
    </r>
  </si>
  <si>
    <t>Плоди и ягоды свежие</t>
  </si>
  <si>
    <t>6,75</t>
  </si>
  <si>
    <t>31,50</t>
  </si>
  <si>
    <t>9,90</t>
  </si>
  <si>
    <r>
      <rPr>
        <b/>
        <sz val="10"/>
        <rFont val="Arial"/>
        <family val="2"/>
        <charset val="204"/>
      </rPr>
      <t>Итого за день</t>
    </r>
  </si>
  <si>
    <r>
      <rPr>
        <b/>
        <sz val="10"/>
        <rFont val="Arial"/>
        <family val="2"/>
        <charset val="204"/>
      </rPr>
      <t>День 2(вторник)</t>
    </r>
  </si>
  <si>
    <t>0,25</t>
  </si>
  <si>
    <t>0,30</t>
  </si>
  <si>
    <t>фрукт</t>
  </si>
  <si>
    <t>81,60</t>
  </si>
  <si>
    <t>21,00</t>
  </si>
  <si>
    <t>4,04</t>
  </si>
  <si>
    <t>13,89</t>
  </si>
  <si>
    <t>123,76</t>
  </si>
  <si>
    <t>2,01</t>
  </si>
  <si>
    <t>1,99</t>
  </si>
  <si>
    <t>30,50</t>
  </si>
  <si>
    <t>116,98</t>
  </si>
  <si>
    <t>24,15</t>
  </si>
  <si>
    <t>9,25</t>
  </si>
  <si>
    <t>100612</t>
  </si>
  <si>
    <t>Рассольник</t>
  </si>
  <si>
    <t>6,03</t>
  </si>
  <si>
    <t>82,36</t>
  </si>
  <si>
    <t>64,22</t>
  </si>
  <si>
    <t>77,68</t>
  </si>
  <si>
    <t>13,18</t>
  </si>
  <si>
    <t>18,08</t>
  </si>
  <si>
    <t>236,81</t>
  </si>
  <si>
    <t>12,61</t>
  </si>
  <si>
    <t>13,05</t>
  </si>
  <si>
    <t>54,47</t>
  </si>
  <si>
    <t>97,91</t>
  </si>
  <si>
    <t>8,93</t>
  </si>
  <si>
    <t>7,02</t>
  </si>
  <si>
    <t>28,12</t>
  </si>
  <si>
    <t>7,60</t>
  </si>
  <si>
    <t>8,15</t>
  </si>
  <si>
    <t>40,76</t>
  </si>
  <si>
    <t>266,74</t>
  </si>
  <si>
    <t>11,91</t>
  </si>
  <si>
    <t>149,99</t>
  </si>
  <si>
    <t>99,98</t>
  </si>
  <si>
    <t>3,37</t>
  </si>
  <si>
    <t>2,95</t>
  </si>
  <si>
    <t>Плоди и ягоды свежие (см.приложение №1)</t>
  </si>
  <si>
    <r>
      <rPr>
        <b/>
        <sz val="9"/>
        <rFont val="Arial"/>
        <family val="2"/>
        <charset val="204"/>
      </rPr>
      <t>0,56</t>
    </r>
  </si>
  <si>
    <r>
      <rPr>
        <b/>
        <sz val="9"/>
        <rFont val="Arial"/>
        <family val="2"/>
        <charset val="204"/>
      </rPr>
      <t>13,72</t>
    </r>
  </si>
  <si>
    <r>
      <rPr>
        <b/>
        <sz val="9"/>
        <rFont val="Arial"/>
        <family val="2"/>
        <charset val="204"/>
      </rPr>
      <t>65,80</t>
    </r>
  </si>
  <si>
    <r>
      <rPr>
        <b/>
        <sz val="9"/>
        <rFont val="Arial"/>
        <family val="2"/>
        <charset val="204"/>
      </rPr>
      <t>0,04</t>
    </r>
  </si>
  <si>
    <r>
      <rPr>
        <b/>
        <sz val="9"/>
        <rFont val="Arial"/>
        <family val="2"/>
        <charset val="204"/>
      </rPr>
      <t>0,03</t>
    </r>
  </si>
  <si>
    <r>
      <rPr>
        <b/>
        <sz val="9"/>
        <rFont val="Arial"/>
        <family val="2"/>
        <charset val="204"/>
      </rPr>
      <t>14,00</t>
    </r>
  </si>
  <si>
    <r>
      <rPr>
        <b/>
        <sz val="9"/>
        <rFont val="Arial"/>
        <family val="2"/>
        <charset val="204"/>
      </rPr>
      <t>0,00</t>
    </r>
  </si>
  <si>
    <r>
      <rPr>
        <b/>
        <sz val="9"/>
        <rFont val="Arial"/>
        <family val="2"/>
        <charset val="204"/>
      </rPr>
      <t>0,28</t>
    </r>
  </si>
  <si>
    <r>
      <rPr>
        <b/>
        <sz val="9"/>
        <rFont val="Arial"/>
        <family val="2"/>
        <charset val="204"/>
      </rPr>
      <t>22,40</t>
    </r>
  </si>
  <si>
    <r>
      <rPr>
        <b/>
        <sz val="9"/>
        <rFont val="Arial"/>
        <family val="2"/>
        <charset val="204"/>
      </rPr>
      <t>15,40</t>
    </r>
  </si>
  <si>
    <r>
      <rPr>
        <b/>
        <sz val="9"/>
        <rFont val="Arial"/>
        <family val="2"/>
        <charset val="204"/>
      </rPr>
      <t>12,60</t>
    </r>
  </si>
  <si>
    <r>
      <rPr>
        <b/>
        <sz val="9"/>
        <rFont val="Arial"/>
        <family val="2"/>
        <charset val="204"/>
      </rPr>
      <t>3,08</t>
    </r>
  </si>
  <si>
    <r>
      <rPr>
        <b/>
        <sz val="9"/>
        <rFont val="Arial"/>
        <family val="2"/>
        <charset val="204"/>
      </rPr>
      <t>2,80</t>
    </r>
  </si>
  <si>
    <r>
      <rPr>
        <b/>
        <sz val="10"/>
        <rFont val="Arial"/>
        <family val="2"/>
        <charset val="204"/>
      </rPr>
      <t>День 3 (среда)</t>
    </r>
  </si>
  <si>
    <t>7,75</t>
  </si>
  <si>
    <t>50,90</t>
  </si>
  <si>
    <t>311,00</t>
  </si>
  <si>
    <t>0,29</t>
  </si>
  <si>
    <t>1,48</t>
  </si>
  <si>
    <t>80,00</t>
  </si>
  <si>
    <t>184,00</t>
  </si>
  <si>
    <t>3,39</t>
  </si>
  <si>
    <t>6,77</t>
  </si>
  <si>
    <t>12,18</t>
  </si>
  <si>
    <t>123,51</t>
  </si>
  <si>
    <t>8,85</t>
  </si>
  <si>
    <t>2,31</t>
  </si>
  <si>
    <t>32,74</t>
  </si>
  <si>
    <t>51,86</t>
  </si>
  <si>
    <t>21,99</t>
  </si>
  <si>
    <t>0,97</t>
  </si>
  <si>
    <t>4,75</t>
  </si>
  <si>
    <t>6,16</t>
  </si>
  <si>
    <t>4,84</t>
  </si>
  <si>
    <t>7,37</t>
  </si>
  <si>
    <t>96,94</t>
  </si>
  <si>
    <t>13,86</t>
  </si>
  <si>
    <t>7,51</t>
  </si>
  <si>
    <t>2,06</t>
  </si>
  <si>
    <t>153,38</t>
  </si>
  <si>
    <t>127,68</t>
  </si>
  <si>
    <t>34,74</t>
  </si>
  <si>
    <t>8,06</t>
  </si>
  <si>
    <t>Пельмени детские с маслом сливочным</t>
  </si>
  <si>
    <t>531,50</t>
  </si>
  <si>
    <t>26,28</t>
  </si>
  <si>
    <t>1,13</t>
  </si>
  <si>
    <t>Рагу из мяса птицы</t>
  </si>
  <si>
    <t>11,50</t>
  </si>
  <si>
    <t>4,13</t>
  </si>
  <si>
    <t>32,00</t>
  </si>
  <si>
    <t>211,13</t>
  </si>
  <si>
    <t>16,95</t>
  </si>
  <si>
    <t>52,50</t>
  </si>
  <si>
    <t>2,66</t>
  </si>
  <si>
    <t>52,70</t>
  </si>
  <si>
    <t>227,67</t>
  </si>
  <si>
    <t>55,60</t>
  </si>
  <si>
    <t>2,82</t>
  </si>
  <si>
    <t>12,14</t>
  </si>
  <si>
    <r>
      <rPr>
        <b/>
        <sz val="10"/>
        <rFont val="Arial"/>
        <family val="2"/>
        <charset val="204"/>
      </rPr>
      <t>День 4 (четверг)</t>
    </r>
  </si>
  <si>
    <t>7,23</t>
  </si>
  <si>
    <t>12,93</t>
  </si>
  <si>
    <t>33,59</t>
  </si>
  <si>
    <t>279,46</t>
  </si>
  <si>
    <t>0,57</t>
  </si>
  <si>
    <t>29,25</t>
  </si>
  <si>
    <t>134,07</t>
  </si>
  <si>
    <t>226,21</t>
  </si>
  <si>
    <t>62,72</t>
  </si>
  <si>
    <t>11,67</t>
  </si>
  <si>
    <t>91,11</t>
  </si>
  <si>
    <t>23,54</t>
  </si>
  <si>
    <t>2,38</t>
  </si>
  <si>
    <t>Суп картофельный (куриный)</t>
  </si>
  <si>
    <t>4,63</t>
  </si>
  <si>
    <t>3,13</t>
  </si>
  <si>
    <t>13,75</t>
  </si>
  <si>
    <t>100,63</t>
  </si>
  <si>
    <t>9,35</t>
  </si>
  <si>
    <t>1,78</t>
  </si>
  <si>
    <t>119,75</t>
  </si>
  <si>
    <t>150,63</t>
  </si>
  <si>
    <t>47,26</t>
  </si>
  <si>
    <t>4,87</t>
  </si>
  <si>
    <t>6,90</t>
  </si>
  <si>
    <t>19,50</t>
  </si>
  <si>
    <t>104,78</t>
  </si>
  <si>
    <t>161,56</t>
  </si>
  <si>
    <t>21,92</t>
  </si>
  <si>
    <t>8,36</t>
  </si>
  <si>
    <t>46,20</t>
  </si>
  <si>
    <t>211,20</t>
  </si>
  <si>
    <t>92,40</t>
  </si>
  <si>
    <r>
      <rPr>
        <b/>
        <sz val="10"/>
        <rFont val="Arial"/>
        <family val="2"/>
        <charset val="204"/>
      </rPr>
      <t>День 5 (пятница)</t>
    </r>
  </si>
  <si>
    <t>6,30</t>
  </si>
  <si>
    <t>335,40</t>
  </si>
  <si>
    <t>198,14</t>
  </si>
  <si>
    <t>539,24</t>
  </si>
  <si>
    <t>1,33</t>
  </si>
  <si>
    <t>12,08</t>
  </si>
  <si>
    <t>2,20</t>
  </si>
  <si>
    <t>120,20</t>
  </si>
  <si>
    <t>8,80</t>
  </si>
  <si>
    <t>5,37</t>
  </si>
  <si>
    <t>37,39</t>
  </si>
  <si>
    <t>12,38</t>
  </si>
  <si>
    <t>2,64</t>
  </si>
  <si>
    <t>5,68</t>
  </si>
  <si>
    <t>113,35</t>
  </si>
  <si>
    <t>70,70</t>
  </si>
  <si>
    <t>76,50</t>
  </si>
  <si>
    <t>26,59</t>
  </si>
  <si>
    <t>5,38</t>
  </si>
  <si>
    <t>11,45</t>
  </si>
  <si>
    <t>163,08</t>
  </si>
  <si>
    <t>25,05</t>
  </si>
  <si>
    <t>5,29</t>
  </si>
  <si>
    <t>3,75</t>
  </si>
  <si>
    <t>16,50</t>
  </si>
  <si>
    <t>139,05</t>
  </si>
  <si>
    <t>0,45</t>
  </si>
  <si>
    <t>40,26</t>
  </si>
  <si>
    <t>19,63</t>
  </si>
  <si>
    <t>10,35</t>
  </si>
  <si>
    <r>
      <rPr>
        <b/>
        <sz val="10"/>
        <rFont val="Arial"/>
        <family val="2"/>
        <charset val="204"/>
      </rPr>
      <t>День 6 (суббота)</t>
    </r>
  </si>
  <si>
    <t>Сыр полутвердый для детпит</t>
  </si>
  <si>
    <t>25,65</t>
  </si>
  <si>
    <t>211,30</t>
  </si>
  <si>
    <t>30,05</t>
  </si>
  <si>
    <t>15,87</t>
  </si>
  <si>
    <t>44,37</t>
  </si>
  <si>
    <t>7,12</t>
  </si>
  <si>
    <t>7,09</t>
  </si>
  <si>
    <t>95,19</t>
  </si>
  <si>
    <t>32,90</t>
  </si>
  <si>
    <t>137,29</t>
  </si>
  <si>
    <t>30,81</t>
  </si>
  <si>
    <t>14,27</t>
  </si>
  <si>
    <t>5,06</t>
  </si>
  <si>
    <t>2,99</t>
  </si>
  <si>
    <t>65,78</t>
  </si>
  <si>
    <t>4,60</t>
  </si>
  <si>
    <t>26,68</t>
  </si>
  <si>
    <t>10,58</t>
  </si>
  <si>
    <t>0,41</t>
  </si>
  <si>
    <t>2,54</t>
  </si>
  <si>
    <t>31,40</t>
  </si>
  <si>
    <t>14,68</t>
  </si>
  <si>
    <t>39,15</t>
  </si>
  <si>
    <t>2,91</t>
  </si>
  <si>
    <t>23,29</t>
  </si>
  <si>
    <t>88,13</t>
  </si>
  <si>
    <t>34,67</t>
  </si>
  <si>
    <t>7,77</t>
  </si>
  <si>
    <t xml:space="preserve">Плоди и ягоды свежие </t>
  </si>
  <si>
    <r>
      <rPr>
        <b/>
        <sz val="10"/>
        <rFont val="Arial"/>
        <family val="2"/>
        <charset val="204"/>
      </rPr>
      <t>День 7 (Воскресение)</t>
    </r>
  </si>
  <si>
    <t>170,70</t>
  </si>
  <si>
    <t>9,01</t>
  </si>
  <si>
    <t>50,47</t>
  </si>
  <si>
    <t>126,13</t>
  </si>
  <si>
    <t>9,44</t>
  </si>
  <si>
    <t>0,49</t>
  </si>
  <si>
    <t>190304</t>
  </si>
  <si>
    <t>190306</t>
  </si>
  <si>
    <t>8,87</t>
  </si>
  <si>
    <t>153,15</t>
  </si>
  <si>
    <t>6,24</t>
  </si>
  <si>
    <t>40,33</t>
  </si>
  <si>
    <t>114,40</t>
  </si>
  <si>
    <t>38,56</t>
  </si>
  <si>
    <t>3,49</t>
  </si>
  <si>
    <t>5,19</t>
  </si>
  <si>
    <t>28,17</t>
  </si>
  <si>
    <t>173,70</t>
  </si>
  <si>
    <t>17,66</t>
  </si>
  <si>
    <t>501,20</t>
  </si>
  <si>
    <t>29,34</t>
  </si>
  <si>
    <t>619,50</t>
  </si>
  <si>
    <t>1,59</t>
  </si>
  <si>
    <t>Булочка с изюмом</t>
  </si>
  <si>
    <t>22,92</t>
  </si>
  <si>
    <t>22,50</t>
  </si>
  <si>
    <t>118,00</t>
  </si>
  <si>
    <t>13,90</t>
  </si>
  <si>
    <t>2,12</t>
  </si>
  <si>
    <r>
      <rPr>
        <b/>
        <sz val="10"/>
        <rFont val="Arial"/>
        <family val="2"/>
        <charset val="204"/>
      </rPr>
      <t>Итого за 7 дней</t>
    </r>
  </si>
  <si>
    <r>
      <rPr>
        <b/>
        <sz val="10"/>
        <rFont val="Arial"/>
        <family val="2"/>
        <charset val="204"/>
      </rPr>
      <t>День 8 (понедельник)</t>
    </r>
  </si>
  <si>
    <t>6,99</t>
  </si>
  <si>
    <t>14,11</t>
  </si>
  <si>
    <t>35,49</t>
  </si>
  <si>
    <t>297,28</t>
  </si>
  <si>
    <t>40,50</t>
  </si>
  <si>
    <t>216,53</t>
  </si>
  <si>
    <t>188,84</t>
  </si>
  <si>
    <t>30,87</t>
  </si>
  <si>
    <t>15,75</t>
  </si>
  <si>
    <t>5,65</t>
  </si>
  <si>
    <t>27,10</t>
  </si>
  <si>
    <t>167,00</t>
  </si>
  <si>
    <t>6,91</t>
  </si>
  <si>
    <t>0,59</t>
  </si>
  <si>
    <t>29,51</t>
  </si>
  <si>
    <t>52,72</t>
  </si>
  <si>
    <t>8,05</t>
  </si>
  <si>
    <t>106,75</t>
  </si>
  <si>
    <t>24,66</t>
  </si>
  <si>
    <t>50,19</t>
  </si>
  <si>
    <t>34,58</t>
  </si>
  <si>
    <t>0,65</t>
  </si>
  <si>
    <t>4,55</t>
  </si>
  <si>
    <t>3,63</t>
  </si>
  <si>
    <t>7,13</t>
  </si>
  <si>
    <t>9,93</t>
  </si>
  <si>
    <t>116,78</t>
  </si>
  <si>
    <t>20,30</t>
  </si>
  <si>
    <t>12,50</t>
  </si>
  <si>
    <t>171,01</t>
  </si>
  <si>
    <t>74,75</t>
  </si>
  <si>
    <t>29,71</t>
  </si>
  <si>
    <t>1,09</t>
  </si>
  <si>
    <t>10,20</t>
  </si>
  <si>
    <t>152,50</t>
  </si>
  <si>
    <t>48,50</t>
  </si>
  <si>
    <t>42,32</t>
  </si>
  <si>
    <t>146,87</t>
  </si>
  <si>
    <t>Напиток изюм</t>
  </si>
  <si>
    <t>14,82</t>
  </si>
  <si>
    <t>216,00</t>
  </si>
  <si>
    <t>4,03</t>
  </si>
  <si>
    <t>15,66</t>
  </si>
  <si>
    <t>3,28</t>
  </si>
  <si>
    <t>48,73</t>
  </si>
  <si>
    <t>181,73</t>
  </si>
  <si>
    <t>25,22</t>
  </si>
  <si>
    <t>7,97</t>
  </si>
  <si>
    <t>11,60</t>
  </si>
  <si>
    <t>27,06</t>
  </si>
  <si>
    <t>70,95</t>
  </si>
  <si>
    <t>32,65</t>
  </si>
  <si>
    <r>
      <rPr>
        <b/>
        <sz val="10"/>
        <rFont val="Arial"/>
        <family val="2"/>
        <charset val="204"/>
      </rPr>
      <t>День 9 (вторник)</t>
    </r>
  </si>
  <si>
    <t>Омлет натуральный, запеченный</t>
  </si>
  <si>
    <t>9,65</t>
  </si>
  <si>
    <t>12,90</t>
  </si>
  <si>
    <t>210,45</t>
  </si>
  <si>
    <t>141,68</t>
  </si>
  <si>
    <t>309,36</t>
  </si>
  <si>
    <t>120322</t>
  </si>
  <si>
    <t>Какао  на молоке</t>
  </si>
  <si>
    <t>28,58</t>
  </si>
  <si>
    <t>115,56</t>
  </si>
  <si>
    <t>8,13</t>
  </si>
  <si>
    <t>129,60</t>
  </si>
  <si>
    <t>9,50</t>
  </si>
  <si>
    <t>47,97</t>
  </si>
  <si>
    <t>43,14</t>
  </si>
  <si>
    <t>20,86</t>
  </si>
  <si>
    <t>1,27</t>
  </si>
  <si>
    <t>3,38</t>
  </si>
  <si>
    <t>10,31</t>
  </si>
  <si>
    <t>94,40</t>
  </si>
  <si>
    <t>2,46</t>
  </si>
  <si>
    <t>21,96</t>
  </si>
  <si>
    <t>38,00</t>
  </si>
  <si>
    <t>11,75</t>
  </si>
  <si>
    <t>87,80</t>
  </si>
  <si>
    <t>11,36</t>
  </si>
  <si>
    <t>Пирожок</t>
  </si>
  <si>
    <t>15,79</t>
  </si>
  <si>
    <t>291,78</t>
  </si>
  <si>
    <t>34,21</t>
  </si>
  <si>
    <r>
      <rPr>
        <b/>
        <sz val="10"/>
        <rFont val="Arial"/>
        <family val="2"/>
        <charset val="204"/>
      </rPr>
      <t>День 10 (среда)</t>
    </r>
  </si>
  <si>
    <t xml:space="preserve">Сыр полутвердый для детского питания </t>
  </si>
  <si>
    <t>1,81</t>
  </si>
  <si>
    <t>7,44</t>
  </si>
  <si>
    <t>121,79</t>
  </si>
  <si>
    <t>7,29</t>
  </si>
  <si>
    <t>23,38</t>
  </si>
  <si>
    <t>61,01</t>
  </si>
  <si>
    <t>26,92</t>
  </si>
  <si>
    <t>9,13</t>
  </si>
  <si>
    <t>9,75</t>
  </si>
  <si>
    <t>112,63</t>
  </si>
  <si>
    <t>6,53</t>
  </si>
  <si>
    <t>11,79</t>
  </si>
  <si>
    <t>24,96</t>
  </si>
  <si>
    <t>73,56</t>
  </si>
  <si>
    <t>21,82</t>
  </si>
  <si>
    <t>14,64</t>
  </si>
  <si>
    <t>0,75</t>
  </si>
  <si>
    <t>32,58</t>
  </si>
  <si>
    <t>Напиток сухофрукт</t>
  </si>
  <si>
    <t>378,00</t>
  </si>
  <si>
    <t>4,40</t>
  </si>
  <si>
    <t>389,67</t>
  </si>
  <si>
    <t>210,48</t>
  </si>
  <si>
    <t>3,12</t>
  </si>
  <si>
    <t>10,41</t>
  </si>
  <si>
    <t>16,77</t>
  </si>
  <si>
    <t>3,56</t>
  </si>
  <si>
    <t>3,15</t>
  </si>
  <si>
    <r>
      <rPr>
        <b/>
        <sz val="10"/>
        <rFont val="Arial"/>
        <family val="2"/>
        <charset val="204"/>
      </rPr>
      <t>День 11 (четверг)</t>
    </r>
  </si>
  <si>
    <t>5,26</t>
  </si>
  <si>
    <t>12,58</t>
  </si>
  <si>
    <t>105,10</t>
  </si>
  <si>
    <t>2,37</t>
  </si>
  <si>
    <t>26,65</t>
  </si>
  <si>
    <t>56,13</t>
  </si>
  <si>
    <t>26,47</t>
  </si>
  <si>
    <t>7,59</t>
  </si>
  <si>
    <t>19,40</t>
  </si>
  <si>
    <t>143,08</t>
  </si>
  <si>
    <t>11,53</t>
  </si>
  <si>
    <t>25,82</t>
  </si>
  <si>
    <t>129,66</t>
  </si>
  <si>
    <t>33,65</t>
  </si>
  <si>
    <t>7,81</t>
  </si>
  <si>
    <t>37,50</t>
  </si>
  <si>
    <t>40,10</t>
  </si>
  <si>
    <t>159,31</t>
  </si>
  <si>
    <t>1,86</t>
  </si>
  <si>
    <r>
      <rPr>
        <b/>
        <sz val="10"/>
        <rFont val="Arial"/>
        <family val="2"/>
        <charset val="204"/>
      </rPr>
      <t>День 12 (пятница)</t>
    </r>
  </si>
  <si>
    <t>15,50</t>
  </si>
  <si>
    <t>25,75</t>
  </si>
  <si>
    <t>316,50</t>
  </si>
  <si>
    <t>5,66</t>
  </si>
  <si>
    <t>34,50</t>
  </si>
  <si>
    <t>32,68</t>
  </si>
  <si>
    <t>336,82</t>
  </si>
  <si>
    <t>66,99</t>
  </si>
  <si>
    <t>4,28</t>
  </si>
  <si>
    <t>11,27</t>
  </si>
  <si>
    <t>Какао на молоком</t>
  </si>
  <si>
    <t>13,92</t>
  </si>
  <si>
    <t>17,76</t>
  </si>
  <si>
    <t>182,88</t>
  </si>
  <si>
    <t>1,21</t>
  </si>
  <si>
    <t>320,66</t>
  </si>
  <si>
    <t>31,73</t>
  </si>
  <si>
    <r>
      <rPr>
        <b/>
        <sz val="10"/>
        <rFont val="Arial"/>
        <family val="2"/>
        <charset val="204"/>
      </rPr>
      <t>День13(суббота)</t>
    </r>
  </si>
  <si>
    <t>Изделия фигурные и хлопья из круп, сладкие с молоком</t>
  </si>
  <si>
    <r>
      <rPr>
        <sz val="10"/>
        <rFont val="Times New Roman"/>
        <family val="1"/>
        <charset val="204"/>
      </rPr>
      <t>352,00</t>
    </r>
  </si>
  <si>
    <t>657,00</t>
  </si>
  <si>
    <r>
      <rPr>
        <sz val="10"/>
        <rFont val="Times New Roman"/>
        <family val="1"/>
        <charset val="204"/>
      </rPr>
      <t>44,00</t>
    </r>
  </si>
  <si>
    <r>
      <rPr>
        <sz val="10"/>
        <rFont val="Times New Roman"/>
        <family val="1"/>
        <charset val="204"/>
      </rPr>
      <t>4,70</t>
    </r>
  </si>
  <si>
    <r>
      <rPr>
        <sz val="10"/>
        <rFont val="Times New Roman"/>
        <family val="1"/>
        <charset val="204"/>
      </rPr>
      <t>1,20</t>
    </r>
  </si>
  <si>
    <r>
      <rPr>
        <sz val="10"/>
        <rFont val="Times New Roman"/>
        <family val="1"/>
        <charset val="204"/>
      </rPr>
      <t>18,30</t>
    </r>
  </si>
  <si>
    <t>Салат из огурцов с растительным маслом</t>
  </si>
  <si>
    <r>
      <rPr>
        <sz val="10"/>
        <rFont val="Times New Roman"/>
        <family val="1"/>
        <charset val="204"/>
      </rPr>
      <t>161,50</t>
    </r>
  </si>
  <si>
    <t>31,90</t>
  </si>
  <si>
    <t>17,28</t>
  </si>
  <si>
    <t>3,02</t>
  </si>
  <si>
    <t>100201</t>
  </si>
  <si>
    <r>
      <rPr>
        <sz val="10"/>
        <rFont val="Times New Roman"/>
        <family val="1"/>
        <charset val="204"/>
      </rPr>
      <t>64,22</t>
    </r>
  </si>
  <si>
    <t>15,47</t>
  </si>
  <si>
    <r>
      <rPr>
        <sz val="10"/>
        <rFont val="Times New Roman"/>
        <family val="1"/>
        <charset val="204"/>
      </rPr>
      <t>11,91</t>
    </r>
  </si>
  <si>
    <r>
      <rPr>
        <sz val="10"/>
        <rFont val="Times New Roman"/>
        <family val="1"/>
        <charset val="204"/>
      </rPr>
      <t>9,40</t>
    </r>
  </si>
  <si>
    <r>
      <rPr>
        <sz val="10"/>
        <rFont val="Times New Roman"/>
        <family val="1"/>
        <charset val="204"/>
      </rPr>
      <t>100,00</t>
    </r>
  </si>
  <si>
    <r>
      <rPr>
        <sz val="10"/>
        <rFont val="Times New Roman"/>
        <family val="1"/>
        <charset val="204"/>
      </rPr>
      <t>19,21</t>
    </r>
  </si>
  <si>
    <r>
      <rPr>
        <sz val="10"/>
        <rFont val="Times New Roman"/>
        <family val="1"/>
        <charset val="204"/>
      </rPr>
      <t>14,92</t>
    </r>
  </si>
  <si>
    <r>
      <rPr>
        <sz val="10"/>
        <rFont val="Times New Roman"/>
        <family val="1"/>
        <charset val="204"/>
      </rPr>
      <t>25,62</t>
    </r>
  </si>
  <si>
    <t>19,04</t>
  </si>
  <si>
    <t>23,86</t>
  </si>
  <si>
    <t>32,18</t>
  </si>
  <si>
    <t>120301</t>
  </si>
  <si>
    <t>2,59</t>
  </si>
  <si>
    <t>7,22</t>
  </si>
  <si>
    <t>8,73</t>
  </si>
  <si>
    <t>9,45</t>
  </si>
  <si>
    <t>38,73</t>
  </si>
  <si>
    <t>42,08</t>
  </si>
  <si>
    <t>2,63</t>
  </si>
  <si>
    <t>92,63</t>
  </si>
  <si>
    <t>6,50</t>
  </si>
  <si>
    <t>83,15</t>
  </si>
  <si>
    <t>108,25</t>
  </si>
  <si>
    <t>29,64</t>
  </si>
  <si>
    <t>1,35</t>
  </si>
  <si>
    <t>10,85</t>
  </si>
  <si>
    <t>Итого за 14 дней</t>
  </si>
  <si>
    <t>Сорат (Сыа Булуу)</t>
  </si>
  <si>
    <t xml:space="preserve">Котлеты рубленные из фарша говожьего </t>
  </si>
  <si>
    <t>Сметана</t>
  </si>
  <si>
    <t>Йогурт (Сыа Булуу)</t>
  </si>
  <si>
    <t>Тефтели мясные</t>
  </si>
  <si>
    <t>Сливки (Сыа Булуу)</t>
  </si>
  <si>
    <t>Кефир (молочный дождик)</t>
  </si>
  <si>
    <t>Сорат  (Сыа Булуу)</t>
  </si>
  <si>
    <t>Сливки</t>
  </si>
  <si>
    <t>Хлеб пшеничный и ржано-пшеничный</t>
  </si>
  <si>
    <t>День14 (воскресенье)</t>
  </si>
  <si>
    <t xml:space="preserve">Ужин </t>
  </si>
  <si>
    <t>Шоколадная паста</t>
  </si>
  <si>
    <t>Вафля</t>
  </si>
  <si>
    <t>Батончики</t>
  </si>
  <si>
    <t>Батончик</t>
  </si>
  <si>
    <t>н</t>
  </si>
  <si>
    <t>Картофельное пюре</t>
  </si>
  <si>
    <t>Плоды и ягоды свежие (см.приложение №1)</t>
  </si>
  <si>
    <t>Напиток курага</t>
  </si>
  <si>
    <t>Плоды и ягоды свежие</t>
  </si>
  <si>
    <t>Котлеты из фарша рыбного</t>
  </si>
  <si>
    <t xml:space="preserve">Тефтели </t>
  </si>
  <si>
    <t>Сорат сыа булуу</t>
  </si>
  <si>
    <t>Рыба тушеная</t>
  </si>
  <si>
    <t>Гречка отварная расыпчитая</t>
  </si>
  <si>
    <t>Суп крестьянский с вермишелью</t>
  </si>
  <si>
    <t xml:space="preserve">Пирожок </t>
  </si>
  <si>
    <t>Каша пшенничная молочная</t>
  </si>
  <si>
    <t>Каша пшеничная молочная</t>
  </si>
  <si>
    <t>Соус томатный</t>
  </si>
  <si>
    <t>Гречка рассыпчатая</t>
  </si>
  <si>
    <t>Чай с молоком сахаром</t>
  </si>
  <si>
    <t>Напиток кисель ягодный</t>
  </si>
  <si>
    <t>Гуляш из говядины</t>
  </si>
  <si>
    <t>Гречнка рассыпчатая отварная</t>
  </si>
  <si>
    <t>Ватрушка сджемом</t>
  </si>
  <si>
    <t>Гречка отварная рассыпчатая</t>
  </si>
  <si>
    <t xml:space="preserve">Котлеты из фарша говяжьего </t>
  </si>
  <si>
    <t>Фиточай</t>
  </si>
  <si>
    <t xml:space="preserve">Молоко топленое </t>
  </si>
  <si>
    <t>Молоко топленое</t>
  </si>
  <si>
    <t xml:space="preserve">Молоко </t>
  </si>
  <si>
    <t>Гречка рассыпчатая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</si>
</sst>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2" fillId="0" borderId="0"/>
    <xf numFmtId="0" fontId="12" fillId="0" borderId="0"/>
  </cellStyleXfs>
  <cellXfs count="93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2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indent="2"/>
    </xf>
    <xf numFmtId="0" fontId="6" fillId="2" borderId="1" xfId="0" applyFont="1" applyFill="1" applyBorder="1" applyAlignment="1">
      <alignment horizontal="left" vertical="top" indent="1"/>
    </xf>
    <xf numFmtId="0" fontId="6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 indent="1"/>
    </xf>
    <xf numFmtId="0" fontId="9" fillId="2" borderId="1" xfId="0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4"/>
  <sheetViews>
    <sheetView tabSelected="1" view="pageBreakPreview" zoomScale="81" zoomScaleSheetLayoutView="81" workbookViewId="0">
      <pane xSplit="4" ySplit="5" topLeftCell="E395" activePane="bottomRight" state="frozen"/>
      <selection pane="topRight" activeCell="E1" sqref="E1"/>
      <selection pane="bottomLeft" activeCell="A6" sqref="A6"/>
      <selection pane="bottomRight" activeCell="I413" sqref="I413"/>
    </sheetView>
  </sheetViews>
  <sheetFormatPr defaultRowHeight="15" x14ac:dyDescent="0.25"/>
  <cols>
    <col min="1" max="1" width="9.28515625" style="18" customWidth="1"/>
    <col min="2" max="2" width="12" style="18" customWidth="1"/>
    <col min="3" max="3" width="38.85546875" style="19" customWidth="1"/>
    <col min="4" max="4" width="10.5703125" style="18" customWidth="1"/>
    <col min="5" max="9" width="8.5703125" style="18" customWidth="1"/>
    <col min="10" max="10" width="8.5703125" style="2" customWidth="1"/>
    <col min="11" max="11" width="8.5703125" style="18" customWidth="1"/>
    <col min="12" max="12" width="8.5703125" style="20" customWidth="1"/>
    <col min="13" max="17" width="8.5703125" style="18" customWidth="1"/>
    <col min="18" max="18" width="8.5703125" style="20" customWidth="1"/>
    <col min="19" max="19" width="8.5703125" style="18" customWidth="1"/>
  </cols>
  <sheetData>
    <row r="1" spans="1:19" x14ac:dyDescent="0.25">
      <c r="A1" s="79" t="s">
        <v>0</v>
      </c>
      <c r="B1" s="79" t="s">
        <v>1</v>
      </c>
      <c r="C1" s="73" t="s">
        <v>2</v>
      </c>
      <c r="D1" s="77" t="s">
        <v>3</v>
      </c>
      <c r="E1" s="81" t="s">
        <v>4</v>
      </c>
      <c r="F1" s="82"/>
      <c r="G1" s="83"/>
      <c r="H1" s="77" t="s">
        <v>5</v>
      </c>
      <c r="I1" s="72" t="s">
        <v>6</v>
      </c>
      <c r="J1" s="72"/>
      <c r="K1" s="72"/>
      <c r="L1" s="72"/>
      <c r="M1" s="72"/>
      <c r="N1" s="72" t="s">
        <v>7</v>
      </c>
      <c r="O1" s="72"/>
      <c r="P1" s="72"/>
      <c r="Q1" s="72"/>
      <c r="R1" s="72"/>
      <c r="S1" s="72"/>
    </row>
    <row r="2" spans="1:19" ht="18.600000000000001" customHeight="1" x14ac:dyDescent="0.25">
      <c r="A2" s="79"/>
      <c r="B2" s="79"/>
      <c r="C2" s="80"/>
      <c r="D2" s="78"/>
      <c r="E2" s="1" t="s">
        <v>8</v>
      </c>
      <c r="F2" s="1" t="s">
        <v>9</v>
      </c>
      <c r="G2" s="1" t="s">
        <v>10</v>
      </c>
      <c r="H2" s="78"/>
      <c r="I2" s="72" t="s">
        <v>11</v>
      </c>
      <c r="J2" s="72" t="s">
        <v>12</v>
      </c>
      <c r="K2" s="72" t="s">
        <v>13</v>
      </c>
      <c r="L2" s="72" t="s">
        <v>14</v>
      </c>
      <c r="M2" s="79" t="s">
        <v>15</v>
      </c>
      <c r="N2" s="72" t="s">
        <v>16</v>
      </c>
      <c r="O2" s="72" t="s">
        <v>17</v>
      </c>
      <c r="P2" s="72" t="s">
        <v>18</v>
      </c>
      <c r="Q2" s="72" t="s">
        <v>19</v>
      </c>
      <c r="R2" s="73" t="s">
        <v>20</v>
      </c>
      <c r="S2" s="72" t="s">
        <v>21</v>
      </c>
    </row>
    <row r="3" spans="1:19" x14ac:dyDescent="0.25">
      <c r="A3" s="79"/>
      <c r="B3" s="79"/>
      <c r="C3" s="74"/>
      <c r="D3" s="27" t="s">
        <v>22</v>
      </c>
      <c r="E3" s="27" t="s">
        <v>22</v>
      </c>
      <c r="F3" s="27" t="s">
        <v>22</v>
      </c>
      <c r="G3" s="27" t="s">
        <v>22</v>
      </c>
      <c r="H3" s="27" t="s">
        <v>23</v>
      </c>
      <c r="I3" s="72"/>
      <c r="J3" s="72"/>
      <c r="K3" s="72"/>
      <c r="L3" s="72"/>
      <c r="M3" s="79"/>
      <c r="N3" s="72"/>
      <c r="O3" s="72"/>
      <c r="P3" s="72"/>
      <c r="Q3" s="72"/>
      <c r="R3" s="74"/>
      <c r="S3" s="72"/>
    </row>
    <row r="4" spans="1:19" x14ac:dyDescent="0.25">
      <c r="A4" s="75" t="s">
        <v>24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</row>
    <row r="5" spans="1:19" x14ac:dyDescent="0.25">
      <c r="A5" s="75" t="s">
        <v>25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</row>
    <row r="6" spans="1:19" x14ac:dyDescent="0.25">
      <c r="A6" s="27" t="s">
        <v>26</v>
      </c>
      <c r="B6" s="27" t="s">
        <v>27</v>
      </c>
      <c r="C6" s="3" t="s">
        <v>28</v>
      </c>
      <c r="D6" s="27" t="s">
        <v>29</v>
      </c>
      <c r="E6" s="4">
        <v>7.49</v>
      </c>
      <c r="F6" s="27">
        <v>11.42</v>
      </c>
      <c r="G6" s="27">
        <v>17.18</v>
      </c>
      <c r="H6" s="27">
        <v>201.4</v>
      </c>
      <c r="I6" s="27">
        <v>0.19</v>
      </c>
      <c r="J6" s="27">
        <v>0.7</v>
      </c>
      <c r="K6" s="27" t="s">
        <v>30</v>
      </c>
      <c r="L6" s="27">
        <v>0.2</v>
      </c>
      <c r="M6" s="27">
        <v>0.62</v>
      </c>
      <c r="N6" s="27">
        <v>161.58000000000001</v>
      </c>
      <c r="O6" s="27">
        <v>224.78</v>
      </c>
      <c r="P6" s="27">
        <v>62.79</v>
      </c>
      <c r="Q6" s="27">
        <v>1.45</v>
      </c>
      <c r="R6" s="27">
        <v>0.3</v>
      </c>
      <c r="S6" s="27">
        <v>12.96</v>
      </c>
    </row>
    <row r="7" spans="1:19" x14ac:dyDescent="0.25">
      <c r="A7" s="27" t="s">
        <v>31</v>
      </c>
      <c r="B7" s="27" t="s">
        <v>31</v>
      </c>
      <c r="C7" s="3" t="s">
        <v>32</v>
      </c>
      <c r="D7" s="27" t="s">
        <v>29</v>
      </c>
      <c r="E7" s="27">
        <v>3.79</v>
      </c>
      <c r="F7" s="27">
        <v>3.4</v>
      </c>
      <c r="G7" s="27">
        <v>25.47</v>
      </c>
      <c r="H7" s="27">
        <v>150.80000000000001</v>
      </c>
      <c r="I7" s="27">
        <v>0.3</v>
      </c>
      <c r="J7" s="27">
        <v>0.2</v>
      </c>
      <c r="K7" s="27">
        <v>300</v>
      </c>
      <c r="L7" s="27">
        <v>0.14000000000000001</v>
      </c>
      <c r="M7" s="27">
        <v>0</v>
      </c>
      <c r="N7" s="27">
        <v>1.48</v>
      </c>
      <c r="O7" s="27">
        <v>114.84</v>
      </c>
      <c r="P7" s="27">
        <v>12.3</v>
      </c>
      <c r="Q7" s="27">
        <v>0.5</v>
      </c>
      <c r="R7" s="27">
        <v>2</v>
      </c>
      <c r="S7" s="27">
        <v>17</v>
      </c>
    </row>
    <row r="8" spans="1:19" x14ac:dyDescent="0.25">
      <c r="A8" s="27" t="s">
        <v>33</v>
      </c>
      <c r="B8" s="27" t="s">
        <v>33</v>
      </c>
      <c r="C8" s="3" t="s">
        <v>34</v>
      </c>
      <c r="D8" s="27" t="s">
        <v>35</v>
      </c>
      <c r="E8" s="27">
        <v>3</v>
      </c>
      <c r="F8" s="27">
        <v>1.1599999999999999</v>
      </c>
      <c r="G8" s="27">
        <v>20.56</v>
      </c>
      <c r="H8" s="27">
        <v>104.8</v>
      </c>
      <c r="I8" s="27">
        <v>0.04</v>
      </c>
      <c r="J8" s="27">
        <v>0</v>
      </c>
      <c r="K8" s="27" t="s">
        <v>36</v>
      </c>
      <c r="L8" s="27">
        <v>0.01</v>
      </c>
      <c r="M8" s="27">
        <v>0.68</v>
      </c>
      <c r="N8" s="27">
        <v>9.4</v>
      </c>
      <c r="O8" s="27">
        <v>33.6</v>
      </c>
      <c r="P8" s="27">
        <v>5.2</v>
      </c>
      <c r="Q8" s="27">
        <v>0.48</v>
      </c>
      <c r="R8" s="27">
        <v>1.8</v>
      </c>
      <c r="S8" s="27">
        <v>0</v>
      </c>
    </row>
    <row r="9" spans="1:19" x14ac:dyDescent="0.25">
      <c r="A9" s="27" t="s">
        <v>37</v>
      </c>
      <c r="B9" s="27" t="s">
        <v>38</v>
      </c>
      <c r="C9" s="3" t="s">
        <v>39</v>
      </c>
      <c r="D9" s="27" t="s">
        <v>40</v>
      </c>
      <c r="E9" s="27">
        <v>0.08</v>
      </c>
      <c r="F9" s="27">
        <v>8.25</v>
      </c>
      <c r="G9" s="27">
        <v>0.08</v>
      </c>
      <c r="H9" s="27">
        <v>74.8</v>
      </c>
      <c r="I9" s="27">
        <v>0</v>
      </c>
      <c r="J9" s="27">
        <v>0</v>
      </c>
      <c r="K9" s="27" t="s">
        <v>41</v>
      </c>
      <c r="L9" s="27">
        <f>0.1*0.1</f>
        <v>1.0000000000000002E-2</v>
      </c>
      <c r="M9" s="27">
        <v>0.1</v>
      </c>
      <c r="N9" s="27">
        <v>1.2</v>
      </c>
      <c r="O9" s="27">
        <v>1.9</v>
      </c>
      <c r="P9" s="27">
        <v>0</v>
      </c>
      <c r="Q9" s="27">
        <v>0.02</v>
      </c>
      <c r="R9" s="27">
        <v>0.2</v>
      </c>
      <c r="S9" s="27">
        <v>0.9</v>
      </c>
    </row>
    <row r="10" spans="1:19" x14ac:dyDescent="0.25">
      <c r="A10" s="5"/>
      <c r="B10" s="5"/>
      <c r="C10" s="6" t="s">
        <v>42</v>
      </c>
      <c r="D10" s="5"/>
      <c r="E10" s="7">
        <f>SUM(E6:E9)</f>
        <v>14.360000000000001</v>
      </c>
      <c r="F10" s="7">
        <f t="shared" ref="F10:S10" si="0">SUM(F6:F9)</f>
        <v>24.23</v>
      </c>
      <c r="G10" s="7">
        <f t="shared" si="0"/>
        <v>63.289999999999992</v>
      </c>
      <c r="H10" s="7">
        <f t="shared" si="0"/>
        <v>531.80000000000007</v>
      </c>
      <c r="I10" s="7">
        <f t="shared" si="0"/>
        <v>0.53</v>
      </c>
      <c r="J10" s="7">
        <f t="shared" si="0"/>
        <v>0.89999999999999991</v>
      </c>
      <c r="K10" s="7">
        <f t="shared" si="0"/>
        <v>300</v>
      </c>
      <c r="L10" s="7">
        <f t="shared" si="0"/>
        <v>0.36000000000000004</v>
      </c>
      <c r="M10" s="7">
        <f t="shared" si="0"/>
        <v>1.4000000000000001</v>
      </c>
      <c r="N10" s="7">
        <f t="shared" si="0"/>
        <v>173.66</v>
      </c>
      <c r="O10" s="7">
        <f t="shared" si="0"/>
        <v>375.12</v>
      </c>
      <c r="P10" s="7">
        <f t="shared" si="0"/>
        <v>80.290000000000006</v>
      </c>
      <c r="Q10" s="7">
        <f t="shared" si="0"/>
        <v>2.4499999999999997</v>
      </c>
      <c r="R10" s="7">
        <f t="shared" si="0"/>
        <v>4.3</v>
      </c>
      <c r="S10" s="7">
        <f t="shared" si="0"/>
        <v>30.86</v>
      </c>
    </row>
    <row r="11" spans="1:19" x14ac:dyDescent="0.25">
      <c r="A11" s="75" t="s">
        <v>43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</row>
    <row r="12" spans="1:19" x14ac:dyDescent="0.25">
      <c r="A12" s="27" t="s">
        <v>44</v>
      </c>
      <c r="B12" s="27" t="s">
        <v>44</v>
      </c>
      <c r="C12" s="8" t="s">
        <v>45</v>
      </c>
      <c r="D12" s="27" t="s">
        <v>29</v>
      </c>
      <c r="E12" s="27">
        <v>5.8</v>
      </c>
      <c r="F12" s="27">
        <v>5</v>
      </c>
      <c r="G12" s="27">
        <v>8</v>
      </c>
      <c r="H12" s="27">
        <v>106</v>
      </c>
      <c r="I12" s="27">
        <v>0.08</v>
      </c>
      <c r="J12" s="27">
        <v>1.4</v>
      </c>
      <c r="K12" s="27" t="s">
        <v>46</v>
      </c>
      <c r="L12" s="27">
        <v>0.34</v>
      </c>
      <c r="M12" s="27">
        <v>0</v>
      </c>
      <c r="N12" s="27">
        <v>240</v>
      </c>
      <c r="O12" s="27">
        <v>180</v>
      </c>
      <c r="P12" s="27">
        <v>28</v>
      </c>
      <c r="Q12" s="27">
        <v>0.2</v>
      </c>
      <c r="R12" s="27">
        <v>1.1000000000000001</v>
      </c>
      <c r="S12" s="27">
        <v>18</v>
      </c>
    </row>
    <row r="13" spans="1:19" x14ac:dyDescent="0.25">
      <c r="A13" s="27">
        <v>210102</v>
      </c>
      <c r="B13" s="27">
        <v>210102</v>
      </c>
      <c r="C13" s="8" t="s">
        <v>499</v>
      </c>
      <c r="D13" s="27" t="s">
        <v>47</v>
      </c>
      <c r="E13" s="27">
        <f>0.9*0.5</f>
        <v>0.45</v>
      </c>
      <c r="F13" s="27">
        <f>0.2*0.5</f>
        <v>0.1</v>
      </c>
      <c r="G13" s="27">
        <f>8.1*0.5</f>
        <v>4.05</v>
      </c>
      <c r="H13" s="27">
        <f>43*0.5</f>
        <v>21.5</v>
      </c>
      <c r="I13" s="27">
        <f>0.04*0.5</f>
        <v>0.02</v>
      </c>
      <c r="J13" s="27">
        <f>60*0.5</f>
        <v>30</v>
      </c>
      <c r="K13" s="27" t="s">
        <v>48</v>
      </c>
      <c r="L13" s="27">
        <f>0.03*0.5</f>
        <v>1.4999999999999999E-2</v>
      </c>
      <c r="M13" s="27">
        <v>0</v>
      </c>
      <c r="N13" s="27">
        <f>34*0.5</f>
        <v>17</v>
      </c>
      <c r="O13" s="27">
        <v>0</v>
      </c>
      <c r="P13" s="27">
        <f>13*0.5</f>
        <v>6.5</v>
      </c>
      <c r="Q13" s="27">
        <f>0.1*0.5</f>
        <v>0.05</v>
      </c>
      <c r="R13" s="27">
        <v>0</v>
      </c>
      <c r="S13" s="27">
        <v>1.75</v>
      </c>
    </row>
    <row r="14" spans="1:19" x14ac:dyDescent="0.25">
      <c r="A14" s="5"/>
      <c r="B14" s="5"/>
      <c r="C14" s="6" t="s">
        <v>42</v>
      </c>
      <c r="D14" s="5"/>
      <c r="E14" s="5">
        <f t="shared" ref="E14:S14" si="1">+E12+E13</f>
        <v>6.25</v>
      </c>
      <c r="F14" s="5">
        <f t="shared" si="1"/>
        <v>5.0999999999999996</v>
      </c>
      <c r="G14" s="5">
        <f t="shared" si="1"/>
        <v>12.05</v>
      </c>
      <c r="H14" s="5">
        <f t="shared" si="1"/>
        <v>127.5</v>
      </c>
      <c r="I14" s="5">
        <f t="shared" si="1"/>
        <v>0.1</v>
      </c>
      <c r="J14" s="5">
        <f t="shared" si="1"/>
        <v>31.4</v>
      </c>
      <c r="K14" s="5">
        <f t="shared" si="1"/>
        <v>41.5</v>
      </c>
      <c r="L14" s="5">
        <f t="shared" si="1"/>
        <v>0.35500000000000004</v>
      </c>
      <c r="M14" s="5">
        <f t="shared" si="1"/>
        <v>0</v>
      </c>
      <c r="N14" s="5">
        <f t="shared" si="1"/>
        <v>257</v>
      </c>
      <c r="O14" s="5">
        <f t="shared" si="1"/>
        <v>180</v>
      </c>
      <c r="P14" s="5">
        <f t="shared" si="1"/>
        <v>34.5</v>
      </c>
      <c r="Q14" s="5">
        <f t="shared" si="1"/>
        <v>0.25</v>
      </c>
      <c r="R14" s="5">
        <f t="shared" si="1"/>
        <v>1.1000000000000001</v>
      </c>
      <c r="S14" s="5">
        <f t="shared" si="1"/>
        <v>19.75</v>
      </c>
    </row>
    <row r="15" spans="1:19" x14ac:dyDescent="0.25">
      <c r="A15" s="75" t="s">
        <v>49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/>
    </row>
    <row r="16" spans="1:19" x14ac:dyDescent="0.25">
      <c r="A16" s="27" t="s">
        <v>50</v>
      </c>
      <c r="B16" s="27" t="s">
        <v>50</v>
      </c>
      <c r="C16" s="3" t="s">
        <v>51</v>
      </c>
      <c r="D16" s="27">
        <v>80</v>
      </c>
      <c r="E16" s="27">
        <v>1.27</v>
      </c>
      <c r="F16" s="27">
        <v>5.59</v>
      </c>
      <c r="G16" s="27">
        <v>4.59</v>
      </c>
      <c r="H16" s="27">
        <v>106.75</v>
      </c>
      <c r="I16" s="27">
        <v>0.01</v>
      </c>
      <c r="J16" s="27">
        <v>6.78</v>
      </c>
      <c r="K16" s="27">
        <v>200</v>
      </c>
      <c r="L16" s="27">
        <f>0.04*0.6</f>
        <v>2.4E-2</v>
      </c>
      <c r="M16" s="27">
        <v>2.17</v>
      </c>
      <c r="N16" s="27">
        <v>20.25</v>
      </c>
      <c r="O16" s="27">
        <v>23.47</v>
      </c>
      <c r="P16" s="27">
        <v>12.06</v>
      </c>
      <c r="Q16" s="27">
        <v>0.75</v>
      </c>
      <c r="R16" s="27">
        <v>0.5</v>
      </c>
      <c r="S16" s="27">
        <v>3.75</v>
      </c>
    </row>
    <row r="17" spans="1:19" x14ac:dyDescent="0.25">
      <c r="A17" s="27" t="s">
        <v>52</v>
      </c>
      <c r="B17" s="27" t="s">
        <v>53</v>
      </c>
      <c r="C17" s="3" t="s">
        <v>54</v>
      </c>
      <c r="D17" s="27">
        <v>200</v>
      </c>
      <c r="E17" s="27">
        <v>2.46</v>
      </c>
      <c r="F17" s="27">
        <v>2.4500000000000002</v>
      </c>
      <c r="G17" s="27">
        <v>5.97</v>
      </c>
      <c r="H17" s="27">
        <v>55.15</v>
      </c>
      <c r="I17" s="27">
        <v>0.05</v>
      </c>
      <c r="J17" s="27">
        <v>15.64</v>
      </c>
      <c r="K17" s="27" t="s">
        <v>55</v>
      </c>
      <c r="L17" s="27">
        <f>0.02*2</f>
        <v>0.04</v>
      </c>
      <c r="M17" s="27">
        <v>1.02</v>
      </c>
      <c r="N17" s="27">
        <v>122.93</v>
      </c>
      <c r="O17" s="27">
        <v>36.909999999999997</v>
      </c>
      <c r="P17" s="27">
        <v>16.79</v>
      </c>
      <c r="Q17" s="27">
        <v>0.57999999999999996</v>
      </c>
      <c r="R17" s="27">
        <v>1.1000000000000001</v>
      </c>
      <c r="S17" s="27">
        <v>3.24</v>
      </c>
    </row>
    <row r="18" spans="1:19" x14ac:dyDescent="0.25">
      <c r="A18" s="27">
        <v>120505</v>
      </c>
      <c r="B18" s="27">
        <v>120506</v>
      </c>
      <c r="C18" s="3" t="s">
        <v>56</v>
      </c>
      <c r="D18" s="27">
        <v>100</v>
      </c>
      <c r="E18" s="27">
        <v>14.4</v>
      </c>
      <c r="F18" s="27">
        <f>14.39*0.8</f>
        <v>11.512</v>
      </c>
      <c r="G18" s="27">
        <v>9.65</v>
      </c>
      <c r="H18" s="27">
        <f>203.91*0.8</f>
        <v>163.12800000000001</v>
      </c>
      <c r="I18" s="27">
        <f>0.06*0.8</f>
        <v>4.8000000000000001E-2</v>
      </c>
      <c r="J18" s="27">
        <f>0.47*0.8</f>
        <v>0.376</v>
      </c>
      <c r="K18" s="27" t="s">
        <v>57</v>
      </c>
      <c r="L18" s="27">
        <f>0.15*0.8</f>
        <v>0.12</v>
      </c>
      <c r="M18" s="27">
        <v>0.32</v>
      </c>
      <c r="N18" s="27">
        <f>104.78*0.8</f>
        <v>83.824000000000012</v>
      </c>
      <c r="O18" s="27">
        <v>106.66</v>
      </c>
      <c r="P18" s="27">
        <f>21.92*0.8</f>
        <v>17.536000000000001</v>
      </c>
      <c r="Q18" s="27">
        <f>1.9*0.8</f>
        <v>1.52</v>
      </c>
      <c r="R18" s="27">
        <v>1.5</v>
      </c>
      <c r="S18" s="27">
        <v>4.21</v>
      </c>
    </row>
    <row r="19" spans="1:19" x14ac:dyDescent="0.25">
      <c r="A19" s="27" t="s">
        <v>58</v>
      </c>
      <c r="B19" s="27" t="s">
        <v>59</v>
      </c>
      <c r="C19" s="3" t="s">
        <v>60</v>
      </c>
      <c r="D19" s="27">
        <v>150</v>
      </c>
      <c r="E19" s="27">
        <v>6.55</v>
      </c>
      <c r="F19" s="27">
        <v>8.48</v>
      </c>
      <c r="G19" s="27">
        <v>38.520000000000003</v>
      </c>
      <c r="H19" s="27">
        <v>256.58</v>
      </c>
      <c r="I19" s="27">
        <v>7.0000000000000007E-2</v>
      </c>
      <c r="J19" s="27">
        <v>0</v>
      </c>
      <c r="K19" s="27" t="s">
        <v>61</v>
      </c>
      <c r="L19" s="27">
        <f>0.02*1.2</f>
        <v>2.4E-2</v>
      </c>
      <c r="M19" s="27">
        <v>0.64</v>
      </c>
      <c r="N19" s="27">
        <v>12.44</v>
      </c>
      <c r="O19" s="27">
        <v>36.35</v>
      </c>
      <c r="P19" s="27">
        <v>6.66</v>
      </c>
      <c r="Q19" s="27">
        <v>0.68</v>
      </c>
      <c r="R19" s="27">
        <v>0</v>
      </c>
      <c r="S19" s="27">
        <v>0.92</v>
      </c>
    </row>
    <row r="20" spans="1:19" x14ac:dyDescent="0.25">
      <c r="A20" s="27" t="s">
        <v>62</v>
      </c>
      <c r="B20" s="27" t="s">
        <v>63</v>
      </c>
      <c r="C20" s="3" t="s">
        <v>64</v>
      </c>
      <c r="D20" s="27" t="s">
        <v>29</v>
      </c>
      <c r="E20" s="27">
        <v>0.01</v>
      </c>
      <c r="F20" s="27">
        <v>0</v>
      </c>
      <c r="G20" s="27">
        <v>36.36</v>
      </c>
      <c r="H20" s="27">
        <v>144.31</v>
      </c>
      <c r="I20" s="27">
        <v>0</v>
      </c>
      <c r="J20" s="27">
        <v>0.57999999999999996</v>
      </c>
      <c r="K20" s="27" t="s">
        <v>36</v>
      </c>
      <c r="L20" s="27">
        <v>0</v>
      </c>
      <c r="M20" s="27">
        <v>0.19</v>
      </c>
      <c r="N20" s="27">
        <v>8.75</v>
      </c>
      <c r="O20" s="27">
        <v>9.7100000000000009</v>
      </c>
      <c r="P20" s="27">
        <v>2.16</v>
      </c>
      <c r="Q20" s="27">
        <v>0.14000000000000001</v>
      </c>
      <c r="R20" s="27">
        <v>0.1</v>
      </c>
      <c r="S20" s="27">
        <v>0</v>
      </c>
    </row>
    <row r="21" spans="1:19" x14ac:dyDescent="0.25">
      <c r="A21" s="54" t="s">
        <v>65</v>
      </c>
      <c r="B21" s="54" t="s">
        <v>65</v>
      </c>
      <c r="C21" s="19" t="s">
        <v>66</v>
      </c>
      <c r="D21" s="27">
        <v>20</v>
      </c>
      <c r="E21" s="27">
        <v>3</v>
      </c>
      <c r="F21" s="27">
        <v>1.1599999999999999</v>
      </c>
      <c r="G21" s="27">
        <v>20.56</v>
      </c>
      <c r="H21" s="27">
        <v>104.8</v>
      </c>
      <c r="I21" s="27">
        <v>0.04</v>
      </c>
      <c r="J21" s="27">
        <v>0</v>
      </c>
      <c r="K21" s="27" t="s">
        <v>36</v>
      </c>
      <c r="L21" s="27">
        <f>0.03*0.4</f>
        <v>1.2E-2</v>
      </c>
      <c r="M21" s="27">
        <v>0.68</v>
      </c>
      <c r="N21" s="27">
        <v>9.4</v>
      </c>
      <c r="O21" s="27">
        <v>33.6</v>
      </c>
      <c r="P21" s="27">
        <v>5.2</v>
      </c>
      <c r="Q21" s="27">
        <v>0.48</v>
      </c>
      <c r="R21" s="27">
        <v>0</v>
      </c>
      <c r="S21" s="27">
        <v>0</v>
      </c>
    </row>
    <row r="22" spans="1:19" x14ac:dyDescent="0.25">
      <c r="A22" s="27" t="s">
        <v>65</v>
      </c>
      <c r="B22" s="27" t="s">
        <v>65</v>
      </c>
      <c r="C22" s="10" t="s">
        <v>1460</v>
      </c>
      <c r="D22" s="27">
        <v>20</v>
      </c>
      <c r="E22" s="27">
        <v>2.2400000000000002</v>
      </c>
      <c r="F22" s="27">
        <v>0.44</v>
      </c>
      <c r="G22" s="27">
        <v>19.760000000000002</v>
      </c>
      <c r="H22" s="27">
        <v>92.8</v>
      </c>
      <c r="I22" s="27">
        <v>0.04</v>
      </c>
      <c r="J22" s="27">
        <v>0</v>
      </c>
      <c r="K22" s="27" t="s">
        <v>36</v>
      </c>
      <c r="L22" s="27">
        <f>0.03*0.4</f>
        <v>1.2E-2</v>
      </c>
      <c r="M22" s="27">
        <v>0.36</v>
      </c>
      <c r="N22" s="27">
        <v>100</v>
      </c>
      <c r="O22" s="27">
        <v>100</v>
      </c>
      <c r="P22" s="27">
        <v>10</v>
      </c>
      <c r="Q22" s="27">
        <v>1.24</v>
      </c>
      <c r="R22" s="27">
        <v>0</v>
      </c>
      <c r="S22" s="27">
        <v>4</v>
      </c>
    </row>
    <row r="23" spans="1:19" x14ac:dyDescent="0.25">
      <c r="A23" s="5"/>
      <c r="B23" s="5"/>
      <c r="C23" s="6" t="s">
        <v>42</v>
      </c>
      <c r="D23" s="5"/>
      <c r="E23" s="5">
        <v>26.11</v>
      </c>
      <c r="F23" s="5">
        <v>28.892000000000003</v>
      </c>
      <c r="G23" s="5">
        <v>129.744</v>
      </c>
      <c r="H23" s="5">
        <v>882.11799999999994</v>
      </c>
      <c r="I23" s="5">
        <v>0.25800000000000001</v>
      </c>
      <c r="J23" s="5">
        <v>21.995999999999999</v>
      </c>
      <c r="K23" s="5">
        <f t="shared" ref="K23:S23" si="2">SUM(K16:K22)</f>
        <v>200</v>
      </c>
      <c r="L23" s="5">
        <f t="shared" si="2"/>
        <v>0.23200000000000001</v>
      </c>
      <c r="M23" s="5">
        <f t="shared" si="2"/>
        <v>5.38</v>
      </c>
      <c r="N23" s="5">
        <f t="shared" si="2"/>
        <v>357.59399999999999</v>
      </c>
      <c r="O23" s="5">
        <f t="shared" si="2"/>
        <v>346.7</v>
      </c>
      <c r="P23" s="5">
        <f t="shared" si="2"/>
        <v>70.406000000000006</v>
      </c>
      <c r="Q23" s="5">
        <f t="shared" si="2"/>
        <v>5.3900000000000006</v>
      </c>
      <c r="R23" s="5">
        <f t="shared" si="2"/>
        <v>3.2</v>
      </c>
      <c r="S23" s="5">
        <f t="shared" si="2"/>
        <v>16.119999999999997</v>
      </c>
    </row>
    <row r="24" spans="1:19" x14ac:dyDescent="0.25">
      <c r="A24" s="75" t="s">
        <v>67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6"/>
    </row>
    <row r="25" spans="1:19" x14ac:dyDescent="0.25">
      <c r="A25" s="27">
        <v>190303</v>
      </c>
      <c r="B25" s="27">
        <v>190303</v>
      </c>
      <c r="C25" s="10" t="s">
        <v>68</v>
      </c>
      <c r="D25" s="27">
        <v>80</v>
      </c>
      <c r="E25" s="27">
        <v>1.5</v>
      </c>
      <c r="F25" s="27">
        <v>1.96</v>
      </c>
      <c r="G25" s="27">
        <v>14.98</v>
      </c>
      <c r="H25" s="27">
        <v>83.43</v>
      </c>
      <c r="I25" s="27">
        <f>0.09*0.2</f>
        <v>1.7999999999999999E-2</v>
      </c>
      <c r="J25" s="27">
        <v>0.06</v>
      </c>
      <c r="K25" s="27" t="s">
        <v>69</v>
      </c>
      <c r="L25" s="27">
        <f>0.07*0.2</f>
        <v>1.4000000000000002E-2</v>
      </c>
      <c r="M25" s="27">
        <v>0.7</v>
      </c>
      <c r="N25" s="27">
        <f>38.41*0.2</f>
        <v>7.6819999999999995</v>
      </c>
      <c r="O25" s="27">
        <v>18</v>
      </c>
      <c r="P25" s="27">
        <f>10.93*0.2</f>
        <v>2.1859999999999999</v>
      </c>
      <c r="Q25" s="27">
        <f>0.7*0.2</f>
        <v>0.13999999999999999</v>
      </c>
      <c r="R25" s="27">
        <v>0</v>
      </c>
      <c r="S25" s="27">
        <v>0</v>
      </c>
    </row>
    <row r="26" spans="1:19" x14ac:dyDescent="0.25">
      <c r="A26" s="27">
        <v>160223</v>
      </c>
      <c r="B26" s="27">
        <v>160223</v>
      </c>
      <c r="C26" s="10" t="s">
        <v>70</v>
      </c>
      <c r="D26" s="27">
        <v>200</v>
      </c>
      <c r="E26" s="27">
        <v>1</v>
      </c>
      <c r="F26" s="27">
        <v>0.1</v>
      </c>
      <c r="G26" s="27">
        <v>10.1</v>
      </c>
      <c r="H26" s="27">
        <v>46</v>
      </c>
      <c r="I26" s="27">
        <v>0.01</v>
      </c>
      <c r="J26" s="27">
        <v>2</v>
      </c>
      <c r="K26" s="27" t="s">
        <v>71</v>
      </c>
      <c r="L26" s="27">
        <v>0.01</v>
      </c>
      <c r="M26" s="27">
        <v>0</v>
      </c>
      <c r="N26" s="27">
        <v>7</v>
      </c>
      <c r="O26" s="27">
        <v>0</v>
      </c>
      <c r="P26" s="27">
        <v>4</v>
      </c>
      <c r="Q26" s="27">
        <v>1.4</v>
      </c>
      <c r="R26" s="27">
        <v>0.1</v>
      </c>
      <c r="S26" s="27">
        <v>0</v>
      </c>
    </row>
    <row r="27" spans="1:19" x14ac:dyDescent="0.25">
      <c r="A27" s="5"/>
      <c r="B27" s="5"/>
      <c r="C27" s="6" t="s">
        <v>42</v>
      </c>
      <c r="D27" s="5"/>
      <c r="E27" s="5">
        <v>4.96</v>
      </c>
      <c r="F27" s="5">
        <v>3.38</v>
      </c>
      <c r="G27" s="5">
        <v>22.14</v>
      </c>
      <c r="H27" s="5">
        <v>139.5</v>
      </c>
      <c r="I27" s="5">
        <v>3.7999999999999999E-2</v>
      </c>
      <c r="J27" s="5">
        <v>2.024</v>
      </c>
      <c r="K27" s="5">
        <v>0.02</v>
      </c>
      <c r="L27" s="5">
        <v>0.11399999999999999</v>
      </c>
      <c r="M27" s="5">
        <v>0.82</v>
      </c>
      <c r="N27" s="5">
        <v>29.361999999999998</v>
      </c>
      <c r="O27" s="5">
        <v>57.15</v>
      </c>
      <c r="P27" s="5">
        <v>8.8060000000000009</v>
      </c>
      <c r="Q27" s="5">
        <v>2.0699999999999998</v>
      </c>
      <c r="R27" s="5">
        <v>0.1</v>
      </c>
      <c r="S27" s="5">
        <v>4</v>
      </c>
    </row>
    <row r="28" spans="1:19" x14ac:dyDescent="0.25">
      <c r="A28" s="75" t="s">
        <v>73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6"/>
    </row>
    <row r="29" spans="1:19" x14ac:dyDescent="0.25">
      <c r="A29" s="29" t="s">
        <v>74</v>
      </c>
      <c r="B29" s="29" t="s">
        <v>74</v>
      </c>
      <c r="C29" s="3" t="s">
        <v>75</v>
      </c>
      <c r="D29" s="29" t="s">
        <v>76</v>
      </c>
      <c r="E29" s="29">
        <v>19.52</v>
      </c>
      <c r="F29" s="29">
        <v>0.73</v>
      </c>
      <c r="G29" s="29">
        <v>0</v>
      </c>
      <c r="H29" s="29">
        <v>84.18</v>
      </c>
      <c r="I29" s="29" t="s">
        <v>77</v>
      </c>
      <c r="J29" s="29">
        <v>1.22</v>
      </c>
      <c r="K29" s="29" t="s">
        <v>78</v>
      </c>
      <c r="L29" s="29">
        <v>0.09</v>
      </c>
      <c r="M29" s="29" t="s">
        <v>79</v>
      </c>
      <c r="N29" s="29">
        <v>228.5</v>
      </c>
      <c r="O29" s="29" t="s">
        <v>80</v>
      </c>
      <c r="P29" s="29">
        <v>36.71</v>
      </c>
      <c r="Q29" s="29">
        <v>0.62</v>
      </c>
      <c r="R29" s="29">
        <v>0.2</v>
      </c>
      <c r="S29" s="29">
        <v>23</v>
      </c>
    </row>
    <row r="30" spans="1:19" x14ac:dyDescent="0.25">
      <c r="A30" s="29" t="s">
        <v>81</v>
      </c>
      <c r="B30" s="29" t="s">
        <v>82</v>
      </c>
      <c r="C30" s="3" t="s">
        <v>83</v>
      </c>
      <c r="D30" s="29">
        <v>200</v>
      </c>
      <c r="E30" s="29">
        <v>3.88</v>
      </c>
      <c r="F30" s="29">
        <v>5.5</v>
      </c>
      <c r="G30" s="29">
        <v>42.34</v>
      </c>
      <c r="H30" s="29" t="s">
        <v>84</v>
      </c>
      <c r="I30" s="29" t="s">
        <v>85</v>
      </c>
      <c r="J30" s="29" t="s">
        <v>36</v>
      </c>
      <c r="K30" s="29" t="s">
        <v>61</v>
      </c>
      <c r="L30" s="29">
        <v>0.02</v>
      </c>
      <c r="M30" s="29" t="s">
        <v>86</v>
      </c>
      <c r="N30" s="29" t="s">
        <v>87</v>
      </c>
      <c r="O30" s="29" t="s">
        <v>88</v>
      </c>
      <c r="P30" s="29" t="s">
        <v>89</v>
      </c>
      <c r="Q30" s="29" t="s">
        <v>90</v>
      </c>
      <c r="R30" s="29">
        <v>0.3</v>
      </c>
      <c r="S30" s="29" t="s">
        <v>91</v>
      </c>
    </row>
    <row r="31" spans="1:19" x14ac:dyDescent="0.25">
      <c r="A31" s="54">
        <v>160230</v>
      </c>
      <c r="B31" s="54" t="s">
        <v>92</v>
      </c>
      <c r="C31" s="3" t="s">
        <v>93</v>
      </c>
      <c r="D31" s="29" t="s">
        <v>29</v>
      </c>
      <c r="E31" s="29">
        <v>0.06</v>
      </c>
      <c r="F31" s="29">
        <v>0.06</v>
      </c>
      <c r="G31" s="29">
        <v>21.35</v>
      </c>
      <c r="H31" s="29" t="s">
        <v>94</v>
      </c>
      <c r="I31" s="29" t="s">
        <v>36</v>
      </c>
      <c r="J31" s="29" t="s">
        <v>95</v>
      </c>
      <c r="K31" s="29" t="s">
        <v>36</v>
      </c>
      <c r="L31" s="29">
        <v>0</v>
      </c>
      <c r="M31" s="29" t="s">
        <v>85</v>
      </c>
      <c r="N31" s="29" t="s">
        <v>96</v>
      </c>
      <c r="O31" s="29" t="s">
        <v>97</v>
      </c>
      <c r="P31" s="29" t="s">
        <v>98</v>
      </c>
      <c r="Q31" s="29" t="s">
        <v>99</v>
      </c>
      <c r="R31" s="29">
        <v>0.1</v>
      </c>
      <c r="S31" s="29" t="s">
        <v>100</v>
      </c>
    </row>
    <row r="32" spans="1:19" x14ac:dyDescent="0.25">
      <c r="A32" s="29" t="s">
        <v>37</v>
      </c>
      <c r="B32" s="29" t="s">
        <v>38</v>
      </c>
      <c r="C32" s="3" t="s">
        <v>39</v>
      </c>
      <c r="D32" s="29" t="s">
        <v>40</v>
      </c>
      <c r="E32" s="29">
        <v>0.08</v>
      </c>
      <c r="F32" s="29">
        <v>8.25</v>
      </c>
      <c r="G32" s="29">
        <v>0.08</v>
      </c>
      <c r="H32" s="29" t="s">
        <v>101</v>
      </c>
      <c r="I32" s="29" t="s">
        <v>36</v>
      </c>
      <c r="J32" s="29" t="s">
        <v>36</v>
      </c>
      <c r="K32" s="29" t="s">
        <v>41</v>
      </c>
      <c r="L32" s="29">
        <v>0.1</v>
      </c>
      <c r="M32" s="29" t="s">
        <v>102</v>
      </c>
      <c r="N32" s="29" t="s">
        <v>103</v>
      </c>
      <c r="O32" s="29" t="s">
        <v>104</v>
      </c>
      <c r="P32" s="29" t="s">
        <v>36</v>
      </c>
      <c r="Q32" s="29" t="s">
        <v>105</v>
      </c>
      <c r="R32" s="29">
        <v>0.4</v>
      </c>
      <c r="S32" s="29" t="s">
        <v>106</v>
      </c>
    </row>
    <row r="33" spans="1:19" x14ac:dyDescent="0.25">
      <c r="A33" s="29" t="s">
        <v>33</v>
      </c>
      <c r="B33" s="29" t="s">
        <v>33</v>
      </c>
      <c r="C33" s="10" t="s">
        <v>1460</v>
      </c>
      <c r="D33" s="29">
        <v>40</v>
      </c>
      <c r="E33" s="29">
        <v>1.5</v>
      </c>
      <c r="F33" s="29">
        <v>0.57999999999999996</v>
      </c>
      <c r="G33" s="29">
        <v>10.28</v>
      </c>
      <c r="H33" s="29" t="s">
        <v>107</v>
      </c>
      <c r="I33" s="29" t="s">
        <v>105</v>
      </c>
      <c r="J33" s="29" t="s">
        <v>36</v>
      </c>
      <c r="K33" s="29" t="s">
        <v>36</v>
      </c>
      <c r="L33" s="29">
        <v>1.2E-2</v>
      </c>
      <c r="M33" s="29" t="s">
        <v>108</v>
      </c>
      <c r="N33" s="29" t="s">
        <v>109</v>
      </c>
      <c r="O33" s="29" t="s">
        <v>110</v>
      </c>
      <c r="P33" s="29" t="s">
        <v>111</v>
      </c>
      <c r="Q33" s="29" t="s">
        <v>112</v>
      </c>
      <c r="R33" s="29">
        <v>0.5</v>
      </c>
      <c r="S33" s="29" t="s">
        <v>36</v>
      </c>
    </row>
    <row r="34" spans="1:19" x14ac:dyDescent="0.25">
      <c r="A34" s="29" t="s">
        <v>65</v>
      </c>
      <c r="B34" s="29" t="s">
        <v>65</v>
      </c>
      <c r="C34" s="19" t="s">
        <v>66</v>
      </c>
      <c r="D34" s="29">
        <v>40</v>
      </c>
      <c r="E34" s="29">
        <v>1.1200000000000001</v>
      </c>
      <c r="F34" s="29">
        <v>0.22</v>
      </c>
      <c r="G34" s="29">
        <v>9.8800000000000008</v>
      </c>
      <c r="H34" s="29" t="s">
        <v>113</v>
      </c>
      <c r="I34" s="29" t="s">
        <v>105</v>
      </c>
      <c r="J34" s="29" t="s">
        <v>36</v>
      </c>
      <c r="K34" s="29" t="s">
        <v>36</v>
      </c>
      <c r="L34" s="29">
        <v>1.2E-2</v>
      </c>
      <c r="M34" s="29" t="s">
        <v>114</v>
      </c>
      <c r="N34" s="29" t="s">
        <v>115</v>
      </c>
      <c r="O34" s="29" t="s">
        <v>115</v>
      </c>
      <c r="P34" s="29" t="s">
        <v>116</v>
      </c>
      <c r="Q34" s="29" t="s">
        <v>117</v>
      </c>
      <c r="R34" s="29">
        <v>0.2</v>
      </c>
      <c r="S34" s="29" t="s">
        <v>69</v>
      </c>
    </row>
    <row r="35" spans="1:19" x14ac:dyDescent="0.25">
      <c r="A35" s="5"/>
      <c r="B35" s="5"/>
      <c r="C35" s="6" t="s">
        <v>42</v>
      </c>
      <c r="D35" s="5"/>
      <c r="E35" s="5">
        <f>SUM(E29:E34)</f>
        <v>26.159999999999997</v>
      </c>
      <c r="F35" s="5">
        <f>SUM(F29:F34)</f>
        <v>15.34</v>
      </c>
      <c r="G35" s="5">
        <f>SUM(G29:G34)</f>
        <v>83.929999999999993</v>
      </c>
      <c r="H35" s="5">
        <f>+H29+H30+H31+H32+H33+H34</f>
        <v>579.6</v>
      </c>
      <c r="I35" s="5">
        <f t="shared" ref="I35:S35" si="3">+I29+I30+I31+I32+I33+I34</f>
        <v>0.18</v>
      </c>
      <c r="J35" s="5">
        <f t="shared" si="3"/>
        <v>2.62</v>
      </c>
      <c r="K35" s="5">
        <f t="shared" si="3"/>
        <v>53</v>
      </c>
      <c r="L35" s="5">
        <f t="shared" si="3"/>
        <v>0.23400000000000004</v>
      </c>
      <c r="M35" s="5">
        <f t="shared" si="3"/>
        <v>1.9500000000000002</v>
      </c>
      <c r="N35" s="5">
        <f t="shared" si="3"/>
        <v>292.14</v>
      </c>
      <c r="O35" s="5">
        <f t="shared" si="3"/>
        <v>756.7299999999999</v>
      </c>
      <c r="P35" s="5">
        <f t="shared" si="3"/>
        <v>66.64</v>
      </c>
      <c r="Q35" s="5">
        <f t="shared" si="3"/>
        <v>2.31</v>
      </c>
      <c r="R35" s="5">
        <f t="shared" si="3"/>
        <v>1.7</v>
      </c>
      <c r="S35" s="5">
        <f t="shared" si="3"/>
        <v>27.09</v>
      </c>
    </row>
    <row r="36" spans="1:19" x14ac:dyDescent="0.25">
      <c r="A36" s="75" t="s">
        <v>118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6"/>
    </row>
    <row r="37" spans="1:19" x14ac:dyDescent="0.25">
      <c r="A37" s="27" t="s">
        <v>119</v>
      </c>
      <c r="B37" s="27" t="s">
        <v>119</v>
      </c>
      <c r="C37" s="10" t="s">
        <v>120</v>
      </c>
      <c r="D37" s="27" t="s">
        <v>121</v>
      </c>
      <c r="E37" s="27" t="s">
        <v>122</v>
      </c>
      <c r="F37" s="27" t="s">
        <v>114</v>
      </c>
      <c r="G37" s="27">
        <v>7.75</v>
      </c>
      <c r="H37" s="27">
        <v>6.2</v>
      </c>
      <c r="I37" s="27" t="s">
        <v>123</v>
      </c>
      <c r="J37" s="27">
        <v>4</v>
      </c>
      <c r="K37" s="27">
        <v>80</v>
      </c>
      <c r="L37" s="27">
        <v>0.03</v>
      </c>
      <c r="M37" s="27" t="s">
        <v>114</v>
      </c>
      <c r="N37" s="27">
        <v>1.5</v>
      </c>
      <c r="O37" s="27" t="s">
        <v>124</v>
      </c>
      <c r="P37" s="27">
        <v>1.8</v>
      </c>
      <c r="Q37" s="27">
        <v>0.08</v>
      </c>
      <c r="R37" s="27">
        <v>0</v>
      </c>
      <c r="S37" s="27" t="s">
        <v>36</v>
      </c>
    </row>
    <row r="38" spans="1:19" x14ac:dyDescent="0.25">
      <c r="A38" s="5"/>
      <c r="B38" s="5"/>
      <c r="C38" s="6" t="s">
        <v>42</v>
      </c>
      <c r="D38" s="5"/>
      <c r="E38" s="5" t="str">
        <f>+E37</f>
        <v>0,72</v>
      </c>
      <c r="F38" s="5" t="str">
        <f t="shared" ref="F38:S38" si="4">+F37</f>
        <v>0,18</v>
      </c>
      <c r="G38" s="5">
        <f t="shared" si="4"/>
        <v>7.75</v>
      </c>
      <c r="H38" s="5">
        <f t="shared" si="4"/>
        <v>6.2</v>
      </c>
      <c r="I38" s="5" t="str">
        <f t="shared" si="4"/>
        <v>0,05</v>
      </c>
      <c r="J38" s="5">
        <f t="shared" si="4"/>
        <v>4</v>
      </c>
      <c r="K38" s="5">
        <f t="shared" si="4"/>
        <v>80</v>
      </c>
      <c r="L38" s="5">
        <f t="shared" si="4"/>
        <v>0.03</v>
      </c>
      <c r="M38" s="5" t="str">
        <f t="shared" si="4"/>
        <v>0,18</v>
      </c>
      <c r="N38" s="5">
        <f t="shared" si="4"/>
        <v>1.5</v>
      </c>
      <c r="O38" s="5" t="str">
        <f t="shared" si="4"/>
        <v>15,30</v>
      </c>
      <c r="P38" s="5">
        <f t="shared" si="4"/>
        <v>1.8</v>
      </c>
      <c r="Q38" s="5">
        <f t="shared" si="4"/>
        <v>0.08</v>
      </c>
      <c r="R38" s="5">
        <f t="shared" si="4"/>
        <v>0</v>
      </c>
      <c r="S38" s="5" t="str">
        <f t="shared" si="4"/>
        <v>0,00</v>
      </c>
    </row>
    <row r="39" spans="1:19" x14ac:dyDescent="0.25">
      <c r="A39" s="5"/>
      <c r="B39" s="5"/>
      <c r="C39" s="6" t="s">
        <v>125</v>
      </c>
      <c r="D39" s="5"/>
      <c r="E39" s="7">
        <f t="shared" ref="E39:S39" si="5">+E10+E14+E23+E27+E35+E38</f>
        <v>78.56</v>
      </c>
      <c r="F39" s="7">
        <f t="shared" si="5"/>
        <v>77.122000000000014</v>
      </c>
      <c r="G39" s="7">
        <f t="shared" si="5"/>
        <v>318.904</v>
      </c>
      <c r="H39" s="7">
        <f t="shared" si="5"/>
        <v>2266.7179999999998</v>
      </c>
      <c r="I39" s="7">
        <f t="shared" si="5"/>
        <v>1.1560000000000001</v>
      </c>
      <c r="J39" s="7">
        <f t="shared" si="5"/>
        <v>62.939999999999991</v>
      </c>
      <c r="K39" s="7">
        <f t="shared" si="5"/>
        <v>674.52</v>
      </c>
      <c r="L39" s="7">
        <f t="shared" si="5"/>
        <v>1.325</v>
      </c>
      <c r="M39" s="7">
        <f t="shared" si="5"/>
        <v>9.73</v>
      </c>
      <c r="N39" s="7">
        <f t="shared" si="5"/>
        <v>1111.2559999999999</v>
      </c>
      <c r="O39" s="7">
        <f t="shared" si="5"/>
        <v>1730.9999999999998</v>
      </c>
      <c r="P39" s="7">
        <f t="shared" si="5"/>
        <v>262.44200000000006</v>
      </c>
      <c r="Q39" s="7">
        <f t="shared" si="5"/>
        <v>12.55</v>
      </c>
      <c r="R39" s="7">
        <f t="shared" si="5"/>
        <v>10.4</v>
      </c>
      <c r="S39" s="7">
        <f t="shared" si="5"/>
        <v>97.82</v>
      </c>
    </row>
    <row r="40" spans="1:19" x14ac:dyDescent="0.25">
      <c r="A40" s="27"/>
      <c r="B40" s="27"/>
      <c r="C40" s="1"/>
      <c r="D40" s="27"/>
      <c r="E40" s="27"/>
      <c r="F40" s="27"/>
      <c r="G40" s="27"/>
      <c r="H40" s="28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x14ac:dyDescent="0.25">
      <c r="A41" s="27"/>
      <c r="B41" s="27"/>
      <c r="C41" s="1"/>
      <c r="D41" s="27"/>
      <c r="E41" s="27"/>
      <c r="F41" s="27"/>
      <c r="G41" s="27"/>
      <c r="H41" s="28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x14ac:dyDescent="0.25">
      <c r="A42" s="79" t="s">
        <v>0</v>
      </c>
      <c r="B42" s="79" t="s">
        <v>1</v>
      </c>
      <c r="C42" s="73" t="s">
        <v>126</v>
      </c>
      <c r="D42" s="72" t="s">
        <v>127</v>
      </c>
      <c r="E42" s="72" t="s">
        <v>8</v>
      </c>
      <c r="F42" s="72" t="s">
        <v>9</v>
      </c>
      <c r="G42" s="72" t="s">
        <v>10</v>
      </c>
      <c r="H42" s="77" t="s">
        <v>5</v>
      </c>
      <c r="I42" s="72" t="s">
        <v>6</v>
      </c>
      <c r="J42" s="72"/>
      <c r="K42" s="72"/>
      <c r="L42" s="72"/>
      <c r="M42" s="72"/>
      <c r="N42" s="72" t="s">
        <v>7</v>
      </c>
      <c r="O42" s="72"/>
      <c r="P42" s="72"/>
      <c r="Q42" s="72"/>
      <c r="R42" s="72"/>
      <c r="S42" s="72"/>
    </row>
    <row r="43" spans="1:19" x14ac:dyDescent="0.25">
      <c r="A43" s="79"/>
      <c r="B43" s="79"/>
      <c r="C43" s="80"/>
      <c r="D43" s="72"/>
      <c r="E43" s="72"/>
      <c r="F43" s="72"/>
      <c r="G43" s="72"/>
      <c r="H43" s="78"/>
      <c r="I43" s="72" t="s">
        <v>11</v>
      </c>
      <c r="J43" s="72" t="s">
        <v>12</v>
      </c>
      <c r="K43" s="72" t="s">
        <v>128</v>
      </c>
      <c r="L43" s="72" t="s">
        <v>14</v>
      </c>
      <c r="M43" s="79" t="s">
        <v>15</v>
      </c>
      <c r="N43" s="72" t="s">
        <v>16</v>
      </c>
      <c r="O43" s="72" t="s">
        <v>17</v>
      </c>
      <c r="P43" s="72" t="s">
        <v>18</v>
      </c>
      <c r="Q43" s="72" t="s">
        <v>19</v>
      </c>
      <c r="R43" s="73" t="s">
        <v>20</v>
      </c>
      <c r="S43" s="72" t="s">
        <v>21</v>
      </c>
    </row>
    <row r="44" spans="1:19" x14ac:dyDescent="0.25">
      <c r="A44" s="79"/>
      <c r="B44" s="79"/>
      <c r="C44" s="74"/>
      <c r="D44" s="27" t="s">
        <v>22</v>
      </c>
      <c r="E44" s="27" t="s">
        <v>22</v>
      </c>
      <c r="F44" s="27" t="s">
        <v>22</v>
      </c>
      <c r="G44" s="27" t="s">
        <v>22</v>
      </c>
      <c r="H44" s="27" t="s">
        <v>23</v>
      </c>
      <c r="I44" s="72"/>
      <c r="J44" s="72"/>
      <c r="K44" s="72"/>
      <c r="L44" s="72"/>
      <c r="M44" s="79"/>
      <c r="N44" s="72"/>
      <c r="O44" s="72"/>
      <c r="P44" s="72"/>
      <c r="Q44" s="72"/>
      <c r="R44" s="74"/>
      <c r="S44" s="72"/>
    </row>
    <row r="45" spans="1:19" x14ac:dyDescent="0.25">
      <c r="A45" s="75" t="s">
        <v>129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6"/>
    </row>
    <row r="46" spans="1:19" x14ac:dyDescent="0.25">
      <c r="A46" s="75" t="s">
        <v>25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6"/>
    </row>
    <row r="47" spans="1:19" x14ac:dyDescent="0.25">
      <c r="A47" s="27" t="s">
        <v>130</v>
      </c>
      <c r="B47" s="27" t="s">
        <v>131</v>
      </c>
      <c r="C47" s="10" t="s">
        <v>132</v>
      </c>
      <c r="D47" s="27" t="s">
        <v>76</v>
      </c>
      <c r="E47" s="27" t="s">
        <v>133</v>
      </c>
      <c r="F47" s="27" t="s">
        <v>134</v>
      </c>
      <c r="G47" s="27" t="s">
        <v>135</v>
      </c>
      <c r="H47" s="27" t="s">
        <v>136</v>
      </c>
      <c r="I47" s="27" t="s">
        <v>137</v>
      </c>
      <c r="J47" s="27" t="s">
        <v>138</v>
      </c>
      <c r="K47" s="27">
        <v>4.8000000000000001E-2</v>
      </c>
      <c r="L47" s="27">
        <v>0.25</v>
      </c>
      <c r="M47" s="27" t="s">
        <v>139</v>
      </c>
      <c r="N47" s="27" t="s">
        <v>140</v>
      </c>
      <c r="O47" s="27" t="s">
        <v>141</v>
      </c>
      <c r="P47" s="27" t="s">
        <v>142</v>
      </c>
      <c r="Q47" s="27" t="s">
        <v>143</v>
      </c>
      <c r="R47" s="27">
        <v>0.2</v>
      </c>
      <c r="S47" s="27" t="s">
        <v>144</v>
      </c>
    </row>
    <row r="48" spans="1:19" x14ac:dyDescent="0.25">
      <c r="A48" s="27">
        <v>160105</v>
      </c>
      <c r="B48" s="27">
        <v>160106</v>
      </c>
      <c r="C48" s="10" t="s">
        <v>294</v>
      </c>
      <c r="D48" s="27" t="s">
        <v>29</v>
      </c>
      <c r="E48" s="27" t="s">
        <v>36</v>
      </c>
      <c r="F48" s="27" t="s">
        <v>36</v>
      </c>
      <c r="G48" s="27" t="s">
        <v>146</v>
      </c>
      <c r="H48" s="27" t="s">
        <v>147</v>
      </c>
      <c r="I48" s="27" t="s">
        <v>36</v>
      </c>
      <c r="J48" s="27" t="s">
        <v>36</v>
      </c>
      <c r="K48" s="27" t="s">
        <v>36</v>
      </c>
      <c r="L48" s="27">
        <v>0</v>
      </c>
      <c r="M48" s="27" t="s">
        <v>36</v>
      </c>
      <c r="N48" s="27" t="s">
        <v>148</v>
      </c>
      <c r="O48" s="27" t="s">
        <v>36</v>
      </c>
      <c r="P48" s="27" t="s">
        <v>36</v>
      </c>
      <c r="Q48" s="27" t="s">
        <v>123</v>
      </c>
      <c r="R48" s="27">
        <v>0.3</v>
      </c>
      <c r="S48" s="27" t="s">
        <v>36</v>
      </c>
    </row>
    <row r="49" spans="1:19" x14ac:dyDescent="0.25">
      <c r="A49" s="29" t="s">
        <v>37</v>
      </c>
      <c r="B49" s="29" t="s">
        <v>38</v>
      </c>
      <c r="C49" s="3" t="s">
        <v>39</v>
      </c>
      <c r="D49" s="29" t="s">
        <v>40</v>
      </c>
      <c r="E49" s="29">
        <v>0.08</v>
      </c>
      <c r="F49" s="29">
        <v>8.25</v>
      </c>
      <c r="G49" s="29">
        <v>0.08</v>
      </c>
      <c r="H49" s="29" t="s">
        <v>101</v>
      </c>
      <c r="I49" s="29" t="s">
        <v>36</v>
      </c>
      <c r="J49" s="29" t="s">
        <v>36</v>
      </c>
      <c r="K49" s="29" t="s">
        <v>41</v>
      </c>
      <c r="L49" s="29">
        <v>0.1</v>
      </c>
      <c r="M49" s="29" t="s">
        <v>102</v>
      </c>
      <c r="N49" s="29" t="s">
        <v>103</v>
      </c>
      <c r="O49" s="29" t="s">
        <v>104</v>
      </c>
      <c r="P49" s="29" t="s">
        <v>36</v>
      </c>
      <c r="Q49" s="29" t="s">
        <v>105</v>
      </c>
      <c r="R49" s="29">
        <v>0.4</v>
      </c>
      <c r="S49" s="29" t="s">
        <v>106</v>
      </c>
    </row>
    <row r="50" spans="1:19" x14ac:dyDescent="0.25">
      <c r="A50" s="29" t="s">
        <v>33</v>
      </c>
      <c r="B50" s="29" t="s">
        <v>33</v>
      </c>
      <c r="C50" s="3" t="s">
        <v>34</v>
      </c>
      <c r="D50" s="29" t="s">
        <v>149</v>
      </c>
      <c r="E50" s="29">
        <v>1.5</v>
      </c>
      <c r="F50" s="29">
        <v>0.57999999999999996</v>
      </c>
      <c r="G50" s="29">
        <v>10.28</v>
      </c>
      <c r="H50" s="29" t="s">
        <v>107</v>
      </c>
      <c r="I50" s="29" t="s">
        <v>105</v>
      </c>
      <c r="J50" s="29" t="s">
        <v>36</v>
      </c>
      <c r="K50" s="29" t="s">
        <v>36</v>
      </c>
      <c r="L50" s="29">
        <v>1.2E-2</v>
      </c>
      <c r="M50" s="29" t="s">
        <v>108</v>
      </c>
      <c r="N50" s="29" t="s">
        <v>109</v>
      </c>
      <c r="O50" s="29" t="s">
        <v>110</v>
      </c>
      <c r="P50" s="29" t="s">
        <v>111</v>
      </c>
      <c r="Q50" s="29" t="s">
        <v>112</v>
      </c>
      <c r="R50" s="29">
        <v>0.6</v>
      </c>
      <c r="S50" s="29" t="s">
        <v>36</v>
      </c>
    </row>
    <row r="51" spans="1:19" x14ac:dyDescent="0.25">
      <c r="A51" s="5"/>
      <c r="B51" s="5"/>
      <c r="C51" s="6" t="s">
        <v>42</v>
      </c>
      <c r="D51" s="5"/>
      <c r="E51" s="5">
        <f>+E47+E48+E49+E50</f>
        <v>8.58</v>
      </c>
      <c r="F51" s="5">
        <f t="shared" ref="F51:S51" si="6">+F47+F48+F49+F50</f>
        <v>24.83</v>
      </c>
      <c r="G51" s="5">
        <f t="shared" si="6"/>
        <v>60.34</v>
      </c>
      <c r="H51" s="5">
        <f t="shared" si="6"/>
        <v>499.04</v>
      </c>
      <c r="I51" s="5">
        <f t="shared" si="6"/>
        <v>0.18</v>
      </c>
      <c r="J51" s="5">
        <f t="shared" si="6"/>
        <v>0.42</v>
      </c>
      <c r="K51" s="5">
        <f t="shared" si="6"/>
        <v>30.047999999999998</v>
      </c>
      <c r="L51" s="5">
        <f t="shared" si="6"/>
        <v>0.36199999999999999</v>
      </c>
      <c r="M51" s="5">
        <f t="shared" si="6"/>
        <v>0.95</v>
      </c>
      <c r="N51" s="5">
        <f t="shared" si="6"/>
        <v>181.08999999999997</v>
      </c>
      <c r="O51" s="5">
        <f t="shared" si="6"/>
        <v>529.42999999999995</v>
      </c>
      <c r="P51" s="5">
        <f t="shared" si="6"/>
        <v>25.540000000000003</v>
      </c>
      <c r="Q51" s="5">
        <f t="shared" si="6"/>
        <v>1</v>
      </c>
      <c r="R51" s="5">
        <f t="shared" si="6"/>
        <v>1.5</v>
      </c>
      <c r="S51" s="5">
        <f t="shared" si="6"/>
        <v>1.98</v>
      </c>
    </row>
    <row r="52" spans="1:19" x14ac:dyDescent="0.25">
      <c r="A52" s="81" t="s">
        <v>43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3"/>
    </row>
    <row r="53" spans="1:19" x14ac:dyDescent="0.25">
      <c r="A53" s="27" t="s">
        <v>150</v>
      </c>
      <c r="B53" s="27" t="s">
        <v>150</v>
      </c>
      <c r="C53" s="8" t="s">
        <v>1451</v>
      </c>
      <c r="D53" s="27" t="s">
        <v>29</v>
      </c>
      <c r="E53" s="27" t="s">
        <v>152</v>
      </c>
      <c r="F53" s="27" t="s">
        <v>153</v>
      </c>
      <c r="G53" s="27" t="s">
        <v>154</v>
      </c>
      <c r="H53" s="27" t="s">
        <v>155</v>
      </c>
      <c r="I53" s="27" t="s">
        <v>156</v>
      </c>
      <c r="J53" s="27" t="s">
        <v>103</v>
      </c>
      <c r="K53" s="27">
        <v>0.02</v>
      </c>
      <c r="L53" s="27">
        <v>0.3</v>
      </c>
      <c r="M53" s="27" t="s">
        <v>36</v>
      </c>
      <c r="N53" s="27" t="s">
        <v>157</v>
      </c>
      <c r="O53" s="27" t="s">
        <v>158</v>
      </c>
      <c r="P53" s="27" t="s">
        <v>41</v>
      </c>
      <c r="Q53" s="27" t="s">
        <v>86</v>
      </c>
      <c r="R53" s="27">
        <v>1.3</v>
      </c>
      <c r="S53" s="27" t="s">
        <v>159</v>
      </c>
    </row>
    <row r="54" spans="1:19" x14ac:dyDescent="0.25">
      <c r="A54" s="27">
        <v>210110</v>
      </c>
      <c r="B54" s="27">
        <v>210110</v>
      </c>
      <c r="C54" s="8" t="s">
        <v>499</v>
      </c>
      <c r="D54" s="27">
        <v>140</v>
      </c>
      <c r="E54" s="27">
        <v>0.56000000000000005</v>
      </c>
      <c r="F54" s="27">
        <v>0.56000000000000005</v>
      </c>
      <c r="G54" s="27">
        <v>13.72</v>
      </c>
      <c r="H54" s="27">
        <v>65.8</v>
      </c>
      <c r="I54" s="27">
        <v>0.04</v>
      </c>
      <c r="J54" s="27">
        <v>14</v>
      </c>
      <c r="K54" s="27">
        <v>0</v>
      </c>
      <c r="L54" s="27">
        <v>0.03</v>
      </c>
      <c r="M54" s="27">
        <v>0.28000000000000003</v>
      </c>
      <c r="N54" s="27">
        <v>22.4</v>
      </c>
      <c r="O54" s="27">
        <v>15.4</v>
      </c>
      <c r="P54" s="27">
        <v>12.6</v>
      </c>
      <c r="Q54" s="27">
        <v>1.08</v>
      </c>
      <c r="R54" s="27">
        <v>1</v>
      </c>
      <c r="S54" s="27">
        <v>2.8</v>
      </c>
    </row>
    <row r="55" spans="1:19" x14ac:dyDescent="0.25">
      <c r="A55" s="5"/>
      <c r="B55" s="5"/>
      <c r="C55" s="6" t="s">
        <v>42</v>
      </c>
      <c r="D55" s="5"/>
      <c r="E55" s="5">
        <f>+E53+E54</f>
        <v>8.76</v>
      </c>
      <c r="F55" s="5">
        <f t="shared" ref="F55:S55" si="7">+F53+F54</f>
        <v>3.56</v>
      </c>
      <c r="G55" s="5">
        <f t="shared" si="7"/>
        <v>25.520000000000003</v>
      </c>
      <c r="H55" s="5">
        <f t="shared" si="7"/>
        <v>179.8</v>
      </c>
      <c r="I55" s="5">
        <f t="shared" si="7"/>
        <v>0.1</v>
      </c>
      <c r="J55" s="5">
        <f t="shared" si="7"/>
        <v>15.2</v>
      </c>
      <c r="K55" s="5">
        <f t="shared" si="7"/>
        <v>0.02</v>
      </c>
      <c r="L55" s="5">
        <f t="shared" si="7"/>
        <v>0.32999999999999996</v>
      </c>
      <c r="M55" s="5">
        <f t="shared" si="7"/>
        <v>0.28000000000000003</v>
      </c>
      <c r="N55" s="5">
        <f t="shared" si="7"/>
        <v>270.39999999999998</v>
      </c>
      <c r="O55" s="5">
        <f t="shared" si="7"/>
        <v>205.4</v>
      </c>
      <c r="P55" s="5">
        <f t="shared" si="7"/>
        <v>42.6</v>
      </c>
      <c r="Q55" s="5">
        <f t="shared" si="7"/>
        <v>1.28</v>
      </c>
      <c r="R55" s="5">
        <f t="shared" si="7"/>
        <v>2.2999999999999998</v>
      </c>
      <c r="S55" s="5">
        <f t="shared" si="7"/>
        <v>20.8</v>
      </c>
    </row>
    <row r="56" spans="1:19" x14ac:dyDescent="0.25">
      <c r="A56" s="75" t="s">
        <v>49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6"/>
    </row>
    <row r="57" spans="1:19" x14ac:dyDescent="0.25">
      <c r="A57" s="27">
        <v>100509</v>
      </c>
      <c r="B57" s="27">
        <v>100509</v>
      </c>
      <c r="C57" s="10" t="s">
        <v>160</v>
      </c>
      <c r="D57" s="27">
        <v>80</v>
      </c>
      <c r="E57" s="27" t="s">
        <v>161</v>
      </c>
      <c r="F57" s="27">
        <v>0.46</v>
      </c>
      <c r="G57" s="27" t="s">
        <v>162</v>
      </c>
      <c r="H57" s="27">
        <v>24.26</v>
      </c>
      <c r="I57" s="27" t="s">
        <v>156</v>
      </c>
      <c r="J57" s="27" t="s">
        <v>163</v>
      </c>
      <c r="K57" s="27">
        <v>100</v>
      </c>
      <c r="L57" s="27">
        <v>0</v>
      </c>
      <c r="M57" s="27" t="s">
        <v>164</v>
      </c>
      <c r="N57" s="27" t="s">
        <v>165</v>
      </c>
      <c r="O57" s="27" t="s">
        <v>166</v>
      </c>
      <c r="P57" s="27">
        <v>0</v>
      </c>
      <c r="Q57" s="27">
        <v>0</v>
      </c>
      <c r="R57" s="27">
        <v>0</v>
      </c>
      <c r="S57" s="27" t="s">
        <v>167</v>
      </c>
    </row>
    <row r="58" spans="1:19" x14ac:dyDescent="0.25">
      <c r="A58" s="27">
        <v>110203</v>
      </c>
      <c r="B58" s="27">
        <v>110204</v>
      </c>
      <c r="C58" s="10" t="s">
        <v>168</v>
      </c>
      <c r="D58" s="27">
        <v>250</v>
      </c>
      <c r="E58" s="27">
        <v>2.65</v>
      </c>
      <c r="F58" s="27">
        <v>3.59</v>
      </c>
      <c r="G58" s="27">
        <v>8.36</v>
      </c>
      <c r="H58" s="27">
        <v>75.75</v>
      </c>
      <c r="I58" s="27">
        <v>0.09</v>
      </c>
      <c r="J58" s="27">
        <v>12.62</v>
      </c>
      <c r="K58" s="27">
        <v>6</v>
      </c>
      <c r="L58" s="27">
        <v>7.0000000000000007E-2</v>
      </c>
      <c r="M58" s="27">
        <v>1.03</v>
      </c>
      <c r="N58" s="27">
        <v>86.36</v>
      </c>
      <c r="O58" s="27">
        <v>55.56</v>
      </c>
      <c r="P58" s="27">
        <v>22.79</v>
      </c>
      <c r="Q58" s="27">
        <v>0.85</v>
      </c>
      <c r="R58" s="27">
        <v>0</v>
      </c>
      <c r="S58" s="27">
        <v>4.9000000000000004</v>
      </c>
    </row>
    <row r="59" spans="1:19" x14ac:dyDescent="0.25">
      <c r="A59" s="27" t="s">
        <v>169</v>
      </c>
      <c r="B59" s="27" t="s">
        <v>170</v>
      </c>
      <c r="C59" s="10" t="s">
        <v>171</v>
      </c>
      <c r="D59" s="27" t="s">
        <v>76</v>
      </c>
      <c r="E59" s="27" t="s">
        <v>172</v>
      </c>
      <c r="F59" s="27" t="s">
        <v>173</v>
      </c>
      <c r="G59" s="27" t="s">
        <v>174</v>
      </c>
      <c r="H59" s="27" t="s">
        <v>175</v>
      </c>
      <c r="I59" s="27" t="s">
        <v>176</v>
      </c>
      <c r="J59" s="27" t="s">
        <v>144</v>
      </c>
      <c r="K59" s="27">
        <v>42</v>
      </c>
      <c r="L59" s="27">
        <v>0.1</v>
      </c>
      <c r="M59" s="27" t="s">
        <v>177</v>
      </c>
      <c r="N59" s="27" t="s">
        <v>178</v>
      </c>
      <c r="O59" s="27" t="s">
        <v>179</v>
      </c>
      <c r="P59" s="27" t="s">
        <v>180</v>
      </c>
      <c r="Q59" s="27" t="s">
        <v>181</v>
      </c>
      <c r="R59" s="27">
        <v>1.1000000000000001</v>
      </c>
      <c r="S59" s="27" t="s">
        <v>182</v>
      </c>
    </row>
    <row r="60" spans="1:19" x14ac:dyDescent="0.25">
      <c r="A60" s="27" t="s">
        <v>183</v>
      </c>
      <c r="B60" s="27" t="s">
        <v>184</v>
      </c>
      <c r="C60" s="10" t="s">
        <v>185</v>
      </c>
      <c r="D60" s="27">
        <v>180</v>
      </c>
      <c r="E60" s="27">
        <v>2.69</v>
      </c>
      <c r="F60" s="27">
        <v>7.1</v>
      </c>
      <c r="G60" s="27">
        <v>18.079999999999998</v>
      </c>
      <c r="H60" s="27">
        <v>236.81</v>
      </c>
      <c r="I60" s="27" t="s">
        <v>187</v>
      </c>
      <c r="J60" s="27" t="s">
        <v>188</v>
      </c>
      <c r="K60" s="27">
        <v>200</v>
      </c>
      <c r="L60" s="27">
        <v>0</v>
      </c>
      <c r="M60" s="27" t="s">
        <v>187</v>
      </c>
      <c r="N60" s="27" t="s">
        <v>189</v>
      </c>
      <c r="O60" s="27" t="s">
        <v>190</v>
      </c>
      <c r="P60" s="27">
        <v>0</v>
      </c>
      <c r="Q60" s="27">
        <v>0</v>
      </c>
      <c r="R60" s="27">
        <v>0</v>
      </c>
      <c r="S60" s="27" t="s">
        <v>191</v>
      </c>
    </row>
    <row r="61" spans="1:19" x14ac:dyDescent="0.25">
      <c r="A61" s="27" t="s">
        <v>192</v>
      </c>
      <c r="B61" s="27" t="s">
        <v>193</v>
      </c>
      <c r="C61" s="10" t="s">
        <v>70</v>
      </c>
      <c r="D61" s="27" t="s">
        <v>29</v>
      </c>
      <c r="E61" s="27" t="s">
        <v>36</v>
      </c>
      <c r="F61" s="27" t="s">
        <v>36</v>
      </c>
      <c r="G61" s="27" t="s">
        <v>194</v>
      </c>
      <c r="H61" s="27" t="s">
        <v>195</v>
      </c>
      <c r="I61" s="27" t="s">
        <v>36</v>
      </c>
      <c r="J61" s="27" t="s">
        <v>36</v>
      </c>
      <c r="K61" s="27" t="s">
        <v>36</v>
      </c>
      <c r="L61" s="27">
        <v>0</v>
      </c>
      <c r="M61" s="27" t="s">
        <v>36</v>
      </c>
      <c r="N61" s="27" t="s">
        <v>148</v>
      </c>
      <c r="O61" s="27" t="s">
        <v>36</v>
      </c>
      <c r="P61" s="27" t="s">
        <v>36</v>
      </c>
      <c r="Q61" s="27" t="s">
        <v>123</v>
      </c>
      <c r="R61" s="27">
        <v>0.1</v>
      </c>
      <c r="S61" s="27" t="s">
        <v>36</v>
      </c>
    </row>
    <row r="62" spans="1:19" x14ac:dyDescent="0.25">
      <c r="A62" s="53" t="s">
        <v>65</v>
      </c>
      <c r="B62" s="53" t="s">
        <v>65</v>
      </c>
      <c r="C62" s="19" t="s">
        <v>66</v>
      </c>
      <c r="D62" s="27">
        <v>40</v>
      </c>
      <c r="E62" s="27" t="s">
        <v>153</v>
      </c>
      <c r="F62" s="27" t="s">
        <v>196</v>
      </c>
      <c r="G62" s="27" t="s">
        <v>197</v>
      </c>
      <c r="H62" s="27" t="s">
        <v>198</v>
      </c>
      <c r="I62" s="27" t="s">
        <v>199</v>
      </c>
      <c r="J62" s="27" t="s">
        <v>36</v>
      </c>
      <c r="K62" s="27" t="s">
        <v>36</v>
      </c>
      <c r="L62" s="27">
        <f>0.012*2</f>
        <v>2.4E-2</v>
      </c>
      <c r="M62" s="27" t="s">
        <v>200</v>
      </c>
      <c r="N62" s="27" t="s">
        <v>201</v>
      </c>
      <c r="O62" s="27" t="s">
        <v>202</v>
      </c>
      <c r="P62" s="27" t="s">
        <v>203</v>
      </c>
      <c r="Q62" s="27" t="s">
        <v>148</v>
      </c>
      <c r="R62" s="27">
        <v>1.2</v>
      </c>
      <c r="S62" s="27" t="s">
        <v>36</v>
      </c>
    </row>
    <row r="63" spans="1:19" x14ac:dyDescent="0.25">
      <c r="A63" s="27" t="s">
        <v>65</v>
      </c>
      <c r="B63" s="27" t="s">
        <v>65</v>
      </c>
      <c r="C63" s="10" t="s">
        <v>1460</v>
      </c>
      <c r="D63" s="27">
        <v>20</v>
      </c>
      <c r="E63" s="27" t="s">
        <v>204</v>
      </c>
      <c r="F63" s="27" t="s">
        <v>90</v>
      </c>
      <c r="G63" s="27" t="s">
        <v>205</v>
      </c>
      <c r="H63" s="27" t="s">
        <v>206</v>
      </c>
      <c r="I63" s="27" t="s">
        <v>199</v>
      </c>
      <c r="J63" s="27" t="s">
        <v>36</v>
      </c>
      <c r="K63" s="27" t="s">
        <v>36</v>
      </c>
      <c r="L63" s="27">
        <v>2.4E-2</v>
      </c>
      <c r="M63" s="27" t="s">
        <v>207</v>
      </c>
      <c r="N63" s="27" t="s">
        <v>208</v>
      </c>
      <c r="O63" s="27" t="s">
        <v>208</v>
      </c>
      <c r="P63" s="27" t="s">
        <v>209</v>
      </c>
      <c r="Q63" s="27" t="s">
        <v>210</v>
      </c>
      <c r="R63" s="27">
        <v>1.2</v>
      </c>
      <c r="S63" s="27" t="s">
        <v>211</v>
      </c>
    </row>
    <row r="64" spans="1:19" x14ac:dyDescent="0.25">
      <c r="A64" s="5"/>
      <c r="B64" s="5"/>
      <c r="C64" s="6" t="s">
        <v>42</v>
      </c>
      <c r="D64" s="5"/>
      <c r="E64" s="5">
        <v>25.86</v>
      </c>
      <c r="F64" s="5">
        <v>20.85</v>
      </c>
      <c r="G64" s="5">
        <v>108.39</v>
      </c>
      <c r="H64" s="5">
        <v>716.44999999999993</v>
      </c>
      <c r="I64" s="5">
        <v>0.41999999999999993</v>
      </c>
      <c r="J64" s="5">
        <v>28.889999999999997</v>
      </c>
      <c r="K64" s="5">
        <v>348</v>
      </c>
      <c r="L64" s="5">
        <f t="shared" ref="L64:S64" si="8">+L57+L58+L59+L60+L61+L62+L63</f>
        <v>0.218</v>
      </c>
      <c r="M64" s="5">
        <f t="shared" si="8"/>
        <v>5.13</v>
      </c>
      <c r="N64" s="5">
        <f t="shared" si="8"/>
        <v>276.89999999999998</v>
      </c>
      <c r="O64" s="5">
        <f t="shared" si="8"/>
        <v>458.42</v>
      </c>
      <c r="P64" s="5">
        <f t="shared" si="8"/>
        <v>52.24</v>
      </c>
      <c r="Q64" s="5">
        <f t="shared" si="8"/>
        <v>3.91</v>
      </c>
      <c r="R64" s="5">
        <f t="shared" si="8"/>
        <v>3.6000000000000005</v>
      </c>
      <c r="S64" s="5">
        <f t="shared" si="8"/>
        <v>25.189999999999998</v>
      </c>
    </row>
    <row r="65" spans="1:19" x14ac:dyDescent="0.25">
      <c r="A65" s="75" t="s">
        <v>67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6"/>
    </row>
    <row r="66" spans="1:19" x14ac:dyDescent="0.25">
      <c r="A66" s="27" t="s">
        <v>212</v>
      </c>
      <c r="B66" s="27" t="s">
        <v>213</v>
      </c>
      <c r="C66" s="10" t="s">
        <v>214</v>
      </c>
      <c r="D66" s="27">
        <v>80</v>
      </c>
      <c r="E66" s="27">
        <v>2.09</v>
      </c>
      <c r="F66" s="27">
        <v>3.51</v>
      </c>
      <c r="G66" s="27">
        <v>24.65</v>
      </c>
      <c r="H66" s="27">
        <v>146.37</v>
      </c>
      <c r="I66" s="27" t="s">
        <v>156</v>
      </c>
      <c r="J66" s="27" t="s">
        <v>219</v>
      </c>
      <c r="K66" s="27">
        <v>9.3800000000000008</v>
      </c>
      <c r="L66" s="27">
        <v>0</v>
      </c>
      <c r="M66" s="27" t="s">
        <v>220</v>
      </c>
      <c r="N66" s="27" t="s">
        <v>221</v>
      </c>
      <c r="O66" s="27" t="s">
        <v>222</v>
      </c>
      <c r="P66" s="27">
        <v>0</v>
      </c>
      <c r="Q66" s="27">
        <v>0</v>
      </c>
      <c r="R66" s="27">
        <v>0</v>
      </c>
      <c r="S66" s="27" t="s">
        <v>223</v>
      </c>
    </row>
    <row r="67" spans="1:19" x14ac:dyDescent="0.25">
      <c r="A67" s="27">
        <v>120305</v>
      </c>
      <c r="B67" s="27">
        <v>120305</v>
      </c>
      <c r="C67" s="10" t="s">
        <v>1456</v>
      </c>
      <c r="D67" s="27">
        <v>20</v>
      </c>
      <c r="E67" s="27">
        <v>2.54</v>
      </c>
      <c r="F67" s="27">
        <v>2.2999999999999998</v>
      </c>
      <c r="G67" s="27">
        <v>0.14000000000000001</v>
      </c>
      <c r="H67" s="27">
        <v>31.4</v>
      </c>
      <c r="I67" s="27">
        <v>0.01</v>
      </c>
      <c r="J67" s="27">
        <v>0</v>
      </c>
      <c r="K67" s="27">
        <v>0.02</v>
      </c>
      <c r="L67" s="27">
        <v>0.09</v>
      </c>
      <c r="M67" s="27">
        <v>0.12</v>
      </c>
      <c r="N67" s="27">
        <v>14.68</v>
      </c>
      <c r="O67" s="27">
        <v>39.15</v>
      </c>
      <c r="P67" s="27">
        <v>2.62</v>
      </c>
      <c r="Q67" s="27">
        <v>0.53</v>
      </c>
      <c r="R67" s="27">
        <v>0</v>
      </c>
      <c r="S67" s="27">
        <v>4</v>
      </c>
    </row>
    <row r="68" spans="1:19" x14ac:dyDescent="0.25">
      <c r="A68" s="27" t="s">
        <v>224</v>
      </c>
      <c r="B68" s="27" t="s">
        <v>225</v>
      </c>
      <c r="C68" s="10" t="s">
        <v>226</v>
      </c>
      <c r="D68" s="27" t="s">
        <v>29</v>
      </c>
      <c r="E68" s="27" t="s">
        <v>201</v>
      </c>
      <c r="F68" s="27" t="s">
        <v>227</v>
      </c>
      <c r="G68" s="27">
        <v>30.83</v>
      </c>
      <c r="H68" s="27" t="s">
        <v>228</v>
      </c>
      <c r="I68" s="27" t="s">
        <v>105</v>
      </c>
      <c r="J68" s="27" t="s">
        <v>229</v>
      </c>
      <c r="K68" s="27">
        <v>1.4E-2</v>
      </c>
      <c r="L68" s="27">
        <v>0.13</v>
      </c>
      <c r="M68" s="27" t="s">
        <v>230</v>
      </c>
      <c r="N68" s="27" t="s">
        <v>231</v>
      </c>
      <c r="O68" s="27" t="s">
        <v>232</v>
      </c>
      <c r="P68" s="27" t="s">
        <v>233</v>
      </c>
      <c r="Q68" s="27" t="s">
        <v>234</v>
      </c>
      <c r="R68" s="27">
        <v>0</v>
      </c>
      <c r="S68" s="27" t="s">
        <v>235</v>
      </c>
    </row>
    <row r="69" spans="1:19" x14ac:dyDescent="0.25">
      <c r="A69" s="5"/>
      <c r="B69" s="5"/>
      <c r="C69" s="6" t="s">
        <v>42</v>
      </c>
      <c r="D69" s="5"/>
      <c r="E69" s="5">
        <v>14.870000000000001</v>
      </c>
      <c r="F69" s="5">
        <v>14.6</v>
      </c>
      <c r="G69" s="5">
        <v>39.97</v>
      </c>
      <c r="H69" s="5">
        <v>353.76</v>
      </c>
      <c r="I69" s="5">
        <v>0.09</v>
      </c>
      <c r="J69" s="5">
        <v>0.62</v>
      </c>
      <c r="K69" s="5">
        <v>9.4139999999999997</v>
      </c>
      <c r="L69" s="5">
        <v>0.22</v>
      </c>
      <c r="M69" s="5">
        <f t="shared" ref="M69:S69" si="9">+M66+M67+M68</f>
        <v>0.68</v>
      </c>
      <c r="N69" s="5">
        <f t="shared" si="9"/>
        <v>153.81</v>
      </c>
      <c r="O69" s="5">
        <f t="shared" si="9"/>
        <v>193.43</v>
      </c>
      <c r="P69" s="5">
        <f t="shared" si="9"/>
        <v>32.22</v>
      </c>
      <c r="Q69" s="5">
        <f t="shared" si="9"/>
        <v>1.55</v>
      </c>
      <c r="R69" s="5">
        <f t="shared" si="9"/>
        <v>0</v>
      </c>
      <c r="S69" s="5">
        <f t="shared" si="9"/>
        <v>14.79</v>
      </c>
    </row>
    <row r="70" spans="1:19" x14ac:dyDescent="0.25">
      <c r="A70" s="84" t="s">
        <v>73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5"/>
    </row>
    <row r="71" spans="1:19" x14ac:dyDescent="0.25">
      <c r="A71" s="29" t="s">
        <v>74</v>
      </c>
      <c r="B71" s="29" t="s">
        <v>74</v>
      </c>
      <c r="C71" s="3" t="s">
        <v>1485</v>
      </c>
      <c r="D71" s="29" t="s">
        <v>76</v>
      </c>
      <c r="E71" s="29">
        <v>9.52</v>
      </c>
      <c r="F71" s="29">
        <v>4.68</v>
      </c>
      <c r="G71" s="29">
        <v>7.08</v>
      </c>
      <c r="H71" s="29">
        <v>80</v>
      </c>
      <c r="I71" s="29" t="s">
        <v>77</v>
      </c>
      <c r="J71" s="29">
        <v>1.22</v>
      </c>
      <c r="K71" s="29">
        <v>250</v>
      </c>
      <c r="L71" s="29">
        <v>0</v>
      </c>
      <c r="M71" s="29" t="s">
        <v>79</v>
      </c>
      <c r="N71" s="29">
        <v>28.5</v>
      </c>
      <c r="O71" s="29">
        <v>22.58</v>
      </c>
      <c r="P71" s="29">
        <v>0</v>
      </c>
      <c r="Q71" s="29">
        <v>0</v>
      </c>
      <c r="R71" s="29">
        <v>0.2</v>
      </c>
      <c r="S71" s="29">
        <v>23</v>
      </c>
    </row>
    <row r="72" spans="1:19" x14ac:dyDescent="0.25">
      <c r="A72" s="27" t="s">
        <v>247</v>
      </c>
      <c r="B72" s="27" t="s">
        <v>248</v>
      </c>
      <c r="C72" s="10" t="s">
        <v>1486</v>
      </c>
      <c r="D72" s="27">
        <v>200</v>
      </c>
      <c r="E72" s="27" t="s">
        <v>249</v>
      </c>
      <c r="F72" s="27" t="s">
        <v>250</v>
      </c>
      <c r="G72" s="27" t="s">
        <v>251</v>
      </c>
      <c r="H72" s="27" t="s">
        <v>252</v>
      </c>
      <c r="I72" s="27" t="s">
        <v>253</v>
      </c>
      <c r="J72" s="27" t="s">
        <v>36</v>
      </c>
      <c r="K72" s="27" t="s">
        <v>61</v>
      </c>
      <c r="L72" s="27">
        <v>0.08</v>
      </c>
      <c r="M72" s="27" t="s">
        <v>207</v>
      </c>
      <c r="N72" s="27" t="s">
        <v>254</v>
      </c>
      <c r="O72" s="27" t="s">
        <v>255</v>
      </c>
      <c r="P72" s="27" t="s">
        <v>256</v>
      </c>
      <c r="Q72" s="27" t="s">
        <v>223</v>
      </c>
      <c r="R72" s="27">
        <v>0.4</v>
      </c>
      <c r="S72" s="27" t="s">
        <v>257</v>
      </c>
    </row>
    <row r="73" spans="1:19" x14ac:dyDescent="0.25">
      <c r="A73" s="27" t="s">
        <v>258</v>
      </c>
      <c r="B73" s="27" t="s">
        <v>258</v>
      </c>
      <c r="C73" s="10" t="s">
        <v>259</v>
      </c>
      <c r="D73" s="27" t="s">
        <v>29</v>
      </c>
      <c r="E73" s="27" t="s">
        <v>260</v>
      </c>
      <c r="F73" s="27" t="s">
        <v>156</v>
      </c>
      <c r="G73" s="27" t="s">
        <v>261</v>
      </c>
      <c r="H73" s="27" t="s">
        <v>262</v>
      </c>
      <c r="I73" s="27" t="s">
        <v>230</v>
      </c>
      <c r="J73" s="27" t="s">
        <v>103</v>
      </c>
      <c r="K73" s="27" t="s">
        <v>36</v>
      </c>
      <c r="L73" s="27">
        <v>0.01</v>
      </c>
      <c r="M73" s="27" t="s">
        <v>156</v>
      </c>
      <c r="N73" s="27" t="s">
        <v>263</v>
      </c>
      <c r="O73" s="27" t="s">
        <v>264</v>
      </c>
      <c r="P73" s="27" t="s">
        <v>265</v>
      </c>
      <c r="Q73" s="27" t="s">
        <v>91</v>
      </c>
      <c r="R73" s="27">
        <v>0.3</v>
      </c>
      <c r="S73" s="27" t="s">
        <v>36</v>
      </c>
    </row>
    <row r="74" spans="1:19" x14ac:dyDescent="0.25">
      <c r="A74" s="29" t="s">
        <v>37</v>
      </c>
      <c r="B74" s="29" t="s">
        <v>38</v>
      </c>
      <c r="C74" s="3" t="s">
        <v>39</v>
      </c>
      <c r="D74" s="29" t="s">
        <v>40</v>
      </c>
      <c r="E74" s="29">
        <v>0.08</v>
      </c>
      <c r="F74" s="29">
        <v>8.25</v>
      </c>
      <c r="G74" s="29">
        <v>0.08</v>
      </c>
      <c r="H74" s="29" t="s">
        <v>101</v>
      </c>
      <c r="I74" s="29" t="s">
        <v>36</v>
      </c>
      <c r="J74" s="29" t="s">
        <v>36</v>
      </c>
      <c r="K74" s="29" t="s">
        <v>41</v>
      </c>
      <c r="L74" s="29">
        <v>0.1</v>
      </c>
      <c r="M74" s="29" t="s">
        <v>102</v>
      </c>
      <c r="N74" s="29" t="s">
        <v>103</v>
      </c>
      <c r="O74" s="29" t="s">
        <v>104</v>
      </c>
      <c r="P74" s="29" t="s">
        <v>36</v>
      </c>
      <c r="Q74" s="29" t="s">
        <v>105</v>
      </c>
      <c r="R74" s="29">
        <v>0.4</v>
      </c>
      <c r="S74" s="29" t="s">
        <v>106</v>
      </c>
    </row>
    <row r="75" spans="1:19" x14ac:dyDescent="0.25">
      <c r="A75" s="29" t="s">
        <v>33</v>
      </c>
      <c r="B75" s="29" t="s">
        <v>33</v>
      </c>
      <c r="C75" s="10" t="s">
        <v>1460</v>
      </c>
      <c r="D75" s="29" t="s">
        <v>149</v>
      </c>
      <c r="E75" s="29">
        <v>1.5</v>
      </c>
      <c r="F75" s="29">
        <v>0.57999999999999996</v>
      </c>
      <c r="G75" s="29">
        <v>10.28</v>
      </c>
      <c r="H75" s="29" t="s">
        <v>107</v>
      </c>
      <c r="I75" s="29" t="s">
        <v>105</v>
      </c>
      <c r="J75" s="29" t="s">
        <v>36</v>
      </c>
      <c r="K75" s="29" t="s">
        <v>36</v>
      </c>
      <c r="L75" s="29">
        <v>1.2E-2</v>
      </c>
      <c r="M75" s="29" t="s">
        <v>108</v>
      </c>
      <c r="N75" s="29" t="s">
        <v>109</v>
      </c>
      <c r="O75" s="29" t="s">
        <v>110</v>
      </c>
      <c r="P75" s="29" t="s">
        <v>111</v>
      </c>
      <c r="Q75" s="29" t="s">
        <v>112</v>
      </c>
      <c r="R75" s="29">
        <v>0.6</v>
      </c>
      <c r="S75" s="29" t="s">
        <v>36</v>
      </c>
    </row>
    <row r="76" spans="1:19" x14ac:dyDescent="0.25">
      <c r="A76" s="27" t="s">
        <v>65</v>
      </c>
      <c r="B76" s="27" t="s">
        <v>65</v>
      </c>
      <c r="C76" s="19" t="s">
        <v>66</v>
      </c>
      <c r="D76" s="27" t="s">
        <v>149</v>
      </c>
      <c r="E76" s="27" t="s">
        <v>266</v>
      </c>
      <c r="F76" s="27" t="s">
        <v>267</v>
      </c>
      <c r="G76" s="27" t="s">
        <v>268</v>
      </c>
      <c r="H76" s="27" t="s">
        <v>113</v>
      </c>
      <c r="I76" s="27" t="s">
        <v>105</v>
      </c>
      <c r="J76" s="27" t="s">
        <v>36</v>
      </c>
      <c r="K76" s="27" t="s">
        <v>36</v>
      </c>
      <c r="L76" s="27">
        <v>1.2E-2</v>
      </c>
      <c r="M76" s="27" t="s">
        <v>114</v>
      </c>
      <c r="N76" s="27" t="s">
        <v>115</v>
      </c>
      <c r="O76" s="27" t="s">
        <v>115</v>
      </c>
      <c r="P76" s="27" t="s">
        <v>116</v>
      </c>
      <c r="Q76" s="27" t="s">
        <v>117</v>
      </c>
      <c r="R76" s="27">
        <v>0.6</v>
      </c>
      <c r="S76" s="27" t="s">
        <v>69</v>
      </c>
    </row>
    <row r="77" spans="1:19" x14ac:dyDescent="0.25">
      <c r="A77" s="5"/>
      <c r="B77" s="5"/>
      <c r="C77" s="6" t="s">
        <v>42</v>
      </c>
      <c r="D77" s="5"/>
      <c r="E77" s="5">
        <v>20.349999999999998</v>
      </c>
      <c r="F77" s="5">
        <v>18.059999999999995</v>
      </c>
      <c r="G77" s="5">
        <v>102.19</v>
      </c>
      <c r="H77" s="5">
        <v>641.42999999999984</v>
      </c>
      <c r="I77" s="5">
        <v>0.34000000000000008</v>
      </c>
      <c r="J77" s="5">
        <v>2.62</v>
      </c>
      <c r="K77" s="5">
        <v>299.2</v>
      </c>
      <c r="L77" s="5">
        <v>0.29400000000000004</v>
      </c>
      <c r="M77" s="5">
        <v>2.1800000000000002</v>
      </c>
      <c r="N77" s="5">
        <v>167.95000000000002</v>
      </c>
      <c r="O77" s="5">
        <v>266.97000000000003</v>
      </c>
      <c r="P77" s="5">
        <v>96.789999999999992</v>
      </c>
      <c r="Q77" s="5">
        <v>4.5200000000000005</v>
      </c>
      <c r="R77" s="5">
        <v>2.6</v>
      </c>
      <c r="S77" s="5">
        <v>30.06</v>
      </c>
    </row>
    <row r="78" spans="1:19" x14ac:dyDescent="0.25">
      <c r="A78" s="75" t="s">
        <v>118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6"/>
    </row>
    <row r="79" spans="1:19" x14ac:dyDescent="0.25">
      <c r="A79" s="27" t="s">
        <v>269</v>
      </c>
      <c r="B79" s="27" t="s">
        <v>269</v>
      </c>
      <c r="C79" s="10" t="s">
        <v>120</v>
      </c>
      <c r="D79" s="27" t="s">
        <v>270</v>
      </c>
      <c r="E79" s="27" t="s">
        <v>271</v>
      </c>
      <c r="F79" s="27" t="s">
        <v>271</v>
      </c>
      <c r="G79" s="27" t="s">
        <v>272</v>
      </c>
      <c r="H79" s="27" t="s">
        <v>273</v>
      </c>
      <c r="I79" s="27" t="s">
        <v>199</v>
      </c>
      <c r="J79" s="27" t="s">
        <v>274</v>
      </c>
      <c r="K79" s="27" t="s">
        <v>36</v>
      </c>
      <c r="L79" s="27">
        <v>0.03</v>
      </c>
      <c r="M79" s="27" t="s">
        <v>100</v>
      </c>
      <c r="N79" s="27" t="s">
        <v>275</v>
      </c>
      <c r="O79" s="27" t="s">
        <v>276</v>
      </c>
      <c r="P79" s="27" t="s">
        <v>277</v>
      </c>
      <c r="Q79" s="27">
        <v>0</v>
      </c>
      <c r="R79" s="27">
        <v>0</v>
      </c>
      <c r="S79" s="27" t="s">
        <v>278</v>
      </c>
    </row>
    <row r="80" spans="1:19" x14ac:dyDescent="0.25">
      <c r="A80" s="5"/>
      <c r="B80" s="5"/>
      <c r="C80" s="6" t="s">
        <v>42</v>
      </c>
      <c r="D80" s="5"/>
      <c r="E80" s="5" t="str">
        <f>+E79</f>
        <v>0,56</v>
      </c>
      <c r="F80" s="5" t="str">
        <f t="shared" ref="F80:S80" si="10">+F79</f>
        <v>0,56</v>
      </c>
      <c r="G80" s="5" t="str">
        <f t="shared" si="10"/>
        <v>13,72</v>
      </c>
      <c r="H80" s="5" t="str">
        <f t="shared" si="10"/>
        <v>65,80</v>
      </c>
      <c r="I80" s="5" t="str">
        <f t="shared" si="10"/>
        <v>0,04</v>
      </c>
      <c r="J80" s="5" t="str">
        <f t="shared" si="10"/>
        <v>14,00</v>
      </c>
      <c r="K80" s="5" t="str">
        <f t="shared" si="10"/>
        <v>0,00</v>
      </c>
      <c r="L80" s="5">
        <f t="shared" si="10"/>
        <v>0.03</v>
      </c>
      <c r="M80" s="5" t="str">
        <f t="shared" si="10"/>
        <v>0,28</v>
      </c>
      <c r="N80" s="5" t="str">
        <f t="shared" si="10"/>
        <v>22,40</v>
      </c>
      <c r="O80" s="5" t="str">
        <f t="shared" si="10"/>
        <v>15,40</v>
      </c>
      <c r="P80" s="5" t="str">
        <f t="shared" si="10"/>
        <v>12,60</v>
      </c>
      <c r="Q80" s="5">
        <f t="shared" si="10"/>
        <v>0</v>
      </c>
      <c r="R80" s="5">
        <f t="shared" si="10"/>
        <v>0</v>
      </c>
      <c r="S80" s="5" t="str">
        <f t="shared" si="10"/>
        <v>2,80</v>
      </c>
    </row>
    <row r="81" spans="1:19" x14ac:dyDescent="0.25">
      <c r="A81" s="5"/>
      <c r="B81" s="5"/>
      <c r="C81" s="6" t="s">
        <v>125</v>
      </c>
      <c r="D81" s="5"/>
      <c r="E81" s="5">
        <f t="shared" ref="E81:S81" si="11">+E80+E77+E69+E64+E55+E51</f>
        <v>78.98</v>
      </c>
      <c r="F81" s="5">
        <f t="shared" si="11"/>
        <v>82.46</v>
      </c>
      <c r="G81" s="5">
        <f t="shared" si="11"/>
        <v>350.13</v>
      </c>
      <c r="H81" s="5">
        <f t="shared" si="11"/>
        <v>2456.2799999999997</v>
      </c>
      <c r="I81" s="5">
        <f t="shared" si="11"/>
        <v>1.17</v>
      </c>
      <c r="J81" s="5">
        <f t="shared" si="11"/>
        <v>61.75</v>
      </c>
      <c r="K81" s="5">
        <f t="shared" si="11"/>
        <v>686.68200000000002</v>
      </c>
      <c r="L81" s="5">
        <f t="shared" si="11"/>
        <v>1.4540000000000002</v>
      </c>
      <c r="M81" s="5">
        <f t="shared" si="11"/>
        <v>9.4999999999999982</v>
      </c>
      <c r="N81" s="5">
        <f t="shared" si="11"/>
        <v>1072.55</v>
      </c>
      <c r="O81" s="5">
        <f t="shared" si="11"/>
        <v>1669.0500000000002</v>
      </c>
      <c r="P81" s="5">
        <f t="shared" si="11"/>
        <v>261.99</v>
      </c>
      <c r="Q81" s="5">
        <f t="shared" si="11"/>
        <v>12.26</v>
      </c>
      <c r="R81" s="7">
        <f t="shared" si="11"/>
        <v>10</v>
      </c>
      <c r="S81" s="5">
        <f t="shared" si="11"/>
        <v>95.62</v>
      </c>
    </row>
    <row r="82" spans="1:19" x14ac:dyDescent="0.25">
      <c r="A82" s="5"/>
      <c r="B82" s="5"/>
      <c r="C82" s="11"/>
      <c r="D82" s="5"/>
      <c r="E82" s="5"/>
      <c r="F82" s="5"/>
      <c r="G82" s="5"/>
      <c r="H82" s="12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25">
      <c r="A83" s="79" t="s">
        <v>0</v>
      </c>
      <c r="B83" s="79" t="s">
        <v>1</v>
      </c>
      <c r="C83" s="73" t="s">
        <v>126</v>
      </c>
      <c r="D83" s="72" t="s">
        <v>127</v>
      </c>
      <c r="E83" s="72" t="s">
        <v>8</v>
      </c>
      <c r="F83" s="72" t="s">
        <v>9</v>
      </c>
      <c r="G83" s="72" t="s">
        <v>10</v>
      </c>
      <c r="H83" s="77" t="s">
        <v>5</v>
      </c>
      <c r="I83" s="72" t="s">
        <v>6</v>
      </c>
      <c r="J83" s="72"/>
      <c r="K83" s="72"/>
      <c r="L83" s="72"/>
      <c r="M83" s="72"/>
      <c r="N83" s="72" t="s">
        <v>7</v>
      </c>
      <c r="O83" s="72"/>
      <c r="P83" s="72"/>
      <c r="Q83" s="72"/>
      <c r="R83" s="72"/>
      <c r="S83" s="72"/>
    </row>
    <row r="84" spans="1:19" ht="22.15" customHeight="1" x14ac:dyDescent="0.25">
      <c r="A84" s="79"/>
      <c r="B84" s="79"/>
      <c r="C84" s="80"/>
      <c r="D84" s="72"/>
      <c r="E84" s="72"/>
      <c r="F84" s="72"/>
      <c r="G84" s="72"/>
      <c r="H84" s="78"/>
      <c r="I84" s="72" t="s">
        <v>11</v>
      </c>
      <c r="J84" s="72" t="s">
        <v>12</v>
      </c>
      <c r="K84" s="72" t="s">
        <v>13</v>
      </c>
      <c r="L84" s="72" t="s">
        <v>14</v>
      </c>
      <c r="M84" s="79" t="s">
        <v>15</v>
      </c>
      <c r="N84" s="72" t="s">
        <v>16</v>
      </c>
      <c r="O84" s="72" t="s">
        <v>17</v>
      </c>
      <c r="P84" s="72" t="s">
        <v>18</v>
      </c>
      <c r="Q84" s="72" t="s">
        <v>19</v>
      </c>
      <c r="R84" s="73" t="s">
        <v>20</v>
      </c>
      <c r="S84" s="72" t="s">
        <v>21</v>
      </c>
    </row>
    <row r="85" spans="1:19" x14ac:dyDescent="0.25">
      <c r="A85" s="79"/>
      <c r="B85" s="79"/>
      <c r="C85" s="74"/>
      <c r="D85" s="27" t="s">
        <v>22</v>
      </c>
      <c r="E85" s="27" t="s">
        <v>22</v>
      </c>
      <c r="F85" s="27" t="s">
        <v>22</v>
      </c>
      <c r="G85" s="27" t="s">
        <v>22</v>
      </c>
      <c r="H85" s="27" t="s">
        <v>23</v>
      </c>
      <c r="I85" s="72"/>
      <c r="J85" s="72"/>
      <c r="K85" s="72"/>
      <c r="L85" s="72"/>
      <c r="M85" s="79"/>
      <c r="N85" s="72"/>
      <c r="O85" s="72"/>
      <c r="P85" s="72"/>
      <c r="Q85" s="72"/>
      <c r="R85" s="74"/>
      <c r="S85" s="72"/>
    </row>
    <row r="86" spans="1:19" x14ac:dyDescent="0.25">
      <c r="A86" s="75" t="s">
        <v>279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6"/>
    </row>
    <row r="87" spans="1:19" x14ac:dyDescent="0.25">
      <c r="A87" s="75" t="s">
        <v>25</v>
      </c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6"/>
    </row>
    <row r="88" spans="1:19" ht="25.5" x14ac:dyDescent="0.25">
      <c r="A88" s="27" t="s">
        <v>280</v>
      </c>
      <c r="B88" s="27" t="s">
        <v>280</v>
      </c>
      <c r="C88" s="3" t="s">
        <v>281</v>
      </c>
      <c r="D88" s="27" t="s">
        <v>29</v>
      </c>
      <c r="E88" s="27" t="s">
        <v>282</v>
      </c>
      <c r="F88" s="27" t="s">
        <v>283</v>
      </c>
      <c r="G88" s="27" t="s">
        <v>284</v>
      </c>
      <c r="H88" s="27" t="s">
        <v>285</v>
      </c>
      <c r="I88" s="27" t="s">
        <v>286</v>
      </c>
      <c r="J88" s="27" t="s">
        <v>287</v>
      </c>
      <c r="K88" s="27" t="s">
        <v>288</v>
      </c>
      <c r="L88" s="27">
        <v>0.33</v>
      </c>
      <c r="M88" s="27" t="s">
        <v>289</v>
      </c>
      <c r="N88" s="27" t="s">
        <v>290</v>
      </c>
      <c r="O88" s="27" t="s">
        <v>291</v>
      </c>
      <c r="P88" s="27" t="s">
        <v>275</v>
      </c>
      <c r="Q88" s="27" t="s">
        <v>292</v>
      </c>
      <c r="R88" s="27">
        <v>0.3</v>
      </c>
      <c r="S88" s="27">
        <v>55</v>
      </c>
    </row>
    <row r="89" spans="1:19" x14ac:dyDescent="0.25">
      <c r="A89" s="27" t="s">
        <v>293</v>
      </c>
      <c r="B89" s="27" t="s">
        <v>293</v>
      </c>
      <c r="C89" s="10" t="s">
        <v>294</v>
      </c>
      <c r="D89" s="27" t="s">
        <v>29</v>
      </c>
      <c r="E89" s="27" t="s">
        <v>36</v>
      </c>
      <c r="F89" s="27" t="s">
        <v>36</v>
      </c>
      <c r="G89" s="27" t="s">
        <v>146</v>
      </c>
      <c r="H89" s="27" t="s">
        <v>147</v>
      </c>
      <c r="I89" s="27" t="s">
        <v>36</v>
      </c>
      <c r="J89" s="27">
        <v>0.2</v>
      </c>
      <c r="K89" s="27" t="s">
        <v>36</v>
      </c>
      <c r="L89" s="27">
        <v>0</v>
      </c>
      <c r="M89" s="27" t="s">
        <v>36</v>
      </c>
      <c r="N89" s="27" t="s">
        <v>295</v>
      </c>
      <c r="O89" s="27" t="s">
        <v>296</v>
      </c>
      <c r="P89" s="27" t="s">
        <v>36</v>
      </c>
      <c r="Q89" s="27" t="s">
        <v>123</v>
      </c>
      <c r="R89" s="27">
        <v>0.2</v>
      </c>
      <c r="S89" s="27" t="s">
        <v>36</v>
      </c>
    </row>
    <row r="90" spans="1:19" x14ac:dyDescent="0.25">
      <c r="A90" s="29" t="s">
        <v>33</v>
      </c>
      <c r="B90" s="29" t="s">
        <v>33</v>
      </c>
      <c r="C90" s="3" t="s">
        <v>34</v>
      </c>
      <c r="D90" s="29" t="s">
        <v>149</v>
      </c>
      <c r="E90" s="29">
        <v>1.5</v>
      </c>
      <c r="F90" s="29">
        <v>0.57999999999999996</v>
      </c>
      <c r="G90" s="29">
        <v>10.28</v>
      </c>
      <c r="H90" s="29" t="s">
        <v>107</v>
      </c>
      <c r="I90" s="29" t="s">
        <v>105</v>
      </c>
      <c r="J90" s="29" t="s">
        <v>36</v>
      </c>
      <c r="K90" s="29" t="s">
        <v>36</v>
      </c>
      <c r="L90" s="29">
        <v>1.2E-2</v>
      </c>
      <c r="M90" s="29" t="s">
        <v>108</v>
      </c>
      <c r="N90" s="29" t="s">
        <v>109</v>
      </c>
      <c r="O90" s="29" t="s">
        <v>110</v>
      </c>
      <c r="P90" s="29" t="s">
        <v>111</v>
      </c>
      <c r="Q90" s="29" t="s">
        <v>112</v>
      </c>
      <c r="R90" s="29">
        <v>0.6</v>
      </c>
      <c r="S90" s="29" t="s">
        <v>36</v>
      </c>
    </row>
    <row r="91" spans="1:19" x14ac:dyDescent="0.25">
      <c r="A91" s="29" t="s">
        <v>37</v>
      </c>
      <c r="B91" s="29" t="s">
        <v>38</v>
      </c>
      <c r="C91" s="3" t="s">
        <v>39</v>
      </c>
      <c r="D91" s="29" t="s">
        <v>40</v>
      </c>
      <c r="E91" s="29">
        <v>0.08</v>
      </c>
      <c r="F91" s="29">
        <v>8.25</v>
      </c>
      <c r="G91" s="29">
        <v>0.08</v>
      </c>
      <c r="H91" s="29" t="s">
        <v>101</v>
      </c>
      <c r="I91" s="29" t="s">
        <v>36</v>
      </c>
      <c r="J91" s="29" t="s">
        <v>36</v>
      </c>
      <c r="K91" s="29" t="s">
        <v>41</v>
      </c>
      <c r="L91" s="29">
        <v>0.1</v>
      </c>
      <c r="M91" s="29" t="s">
        <v>102</v>
      </c>
      <c r="N91" s="29" t="s">
        <v>103</v>
      </c>
      <c r="O91" s="29" t="s">
        <v>104</v>
      </c>
      <c r="P91" s="29" t="s">
        <v>36</v>
      </c>
      <c r="Q91" s="29" t="s">
        <v>105</v>
      </c>
      <c r="R91" s="29">
        <v>0.4</v>
      </c>
      <c r="S91" s="29" t="s">
        <v>106</v>
      </c>
    </row>
    <row r="92" spans="1:19" x14ac:dyDescent="0.25">
      <c r="A92" s="5"/>
      <c r="B92" s="5"/>
      <c r="C92" s="6" t="s">
        <v>42</v>
      </c>
      <c r="D92" s="5"/>
      <c r="E92" s="5">
        <v>11.52</v>
      </c>
      <c r="F92" s="5">
        <v>17.330000000000002</v>
      </c>
      <c r="G92" s="5">
        <v>67.2</v>
      </c>
      <c r="H92" s="5">
        <v>471.23999999999995</v>
      </c>
      <c r="I92" s="5">
        <v>0.26</v>
      </c>
      <c r="J92" s="5">
        <v>1.18</v>
      </c>
      <c r="K92" s="5">
        <v>94.02</v>
      </c>
      <c r="L92" s="5">
        <v>0.53200000000000003</v>
      </c>
      <c r="M92" s="5">
        <v>1.3600000000000003</v>
      </c>
      <c r="N92" s="5">
        <v>306.13</v>
      </c>
      <c r="O92" s="5">
        <v>589.21999999999991</v>
      </c>
      <c r="P92" s="5">
        <v>27.62</v>
      </c>
      <c r="Q92" s="5">
        <v>1.9000000000000001</v>
      </c>
      <c r="R92" s="5">
        <v>1.5</v>
      </c>
      <c r="S92" s="5">
        <v>59.9</v>
      </c>
    </row>
    <row r="93" spans="1:19" x14ac:dyDescent="0.25">
      <c r="A93" s="75" t="s">
        <v>43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6"/>
    </row>
    <row r="94" spans="1:19" x14ac:dyDescent="0.25">
      <c r="A94" s="27">
        <v>230104</v>
      </c>
      <c r="B94" s="27">
        <v>230104</v>
      </c>
      <c r="C94" s="8" t="s">
        <v>297</v>
      </c>
      <c r="D94" s="27" t="s">
        <v>29</v>
      </c>
      <c r="E94" s="27" t="s">
        <v>298</v>
      </c>
      <c r="F94" s="27" t="s">
        <v>116</v>
      </c>
      <c r="G94" s="27" t="s">
        <v>242</v>
      </c>
      <c r="H94" s="27" t="s">
        <v>299</v>
      </c>
      <c r="I94" s="27" t="s">
        <v>36</v>
      </c>
      <c r="J94" s="27" t="s">
        <v>300</v>
      </c>
      <c r="K94" s="27" t="s">
        <v>46</v>
      </c>
      <c r="L94" s="27">
        <v>0</v>
      </c>
      <c r="M94" s="27" t="s">
        <v>36</v>
      </c>
      <c r="N94" s="27">
        <v>20</v>
      </c>
      <c r="O94" s="27">
        <v>0</v>
      </c>
      <c r="P94" s="27" t="s">
        <v>301</v>
      </c>
      <c r="Q94" s="27">
        <v>0</v>
      </c>
      <c r="R94" s="27">
        <v>0</v>
      </c>
      <c r="S94" s="27" t="s">
        <v>36</v>
      </c>
    </row>
    <row r="95" spans="1:19" x14ac:dyDescent="0.25">
      <c r="A95" s="56">
        <v>210111</v>
      </c>
      <c r="B95" s="56">
        <v>210112</v>
      </c>
      <c r="C95" s="8" t="s">
        <v>499</v>
      </c>
      <c r="D95" s="27" t="s">
        <v>47</v>
      </c>
      <c r="E95" s="27">
        <v>5.62</v>
      </c>
      <c r="F95" s="27">
        <v>15.68</v>
      </c>
      <c r="G95" s="27">
        <v>10.38</v>
      </c>
      <c r="H95" s="27">
        <v>205.6</v>
      </c>
      <c r="I95" s="27">
        <v>0.04</v>
      </c>
      <c r="J95" s="27">
        <v>7.0000000000000007E-2</v>
      </c>
      <c r="K95" s="27">
        <v>56</v>
      </c>
      <c r="L95" s="27">
        <v>0.06</v>
      </c>
      <c r="M95" s="27">
        <v>0.55000000000000004</v>
      </c>
      <c r="N95" s="27">
        <v>30.9</v>
      </c>
      <c r="O95" s="27">
        <v>94.1</v>
      </c>
      <c r="P95" s="27">
        <v>8.3000000000000007</v>
      </c>
      <c r="Q95" s="27">
        <v>0.66</v>
      </c>
      <c r="R95" s="27">
        <v>0.5</v>
      </c>
      <c r="S95" s="27">
        <v>1.6</v>
      </c>
    </row>
    <row r="96" spans="1:19" x14ac:dyDescent="0.25">
      <c r="A96" s="5"/>
      <c r="B96" s="5"/>
      <c r="C96" s="6" t="s">
        <v>42</v>
      </c>
      <c r="D96" s="5"/>
      <c r="E96" s="5">
        <f>+E94+E95</f>
        <v>13.42</v>
      </c>
      <c r="F96" s="5">
        <f t="shared" ref="F96:S96" si="12">+F94+F95</f>
        <v>20.68</v>
      </c>
      <c r="G96" s="5">
        <f t="shared" si="12"/>
        <v>18.78</v>
      </c>
      <c r="H96" s="5">
        <f t="shared" si="12"/>
        <v>313.60000000000002</v>
      </c>
      <c r="I96" s="5">
        <f t="shared" si="12"/>
        <v>0.04</v>
      </c>
      <c r="J96" s="5">
        <f t="shared" si="12"/>
        <v>0.66999999999999993</v>
      </c>
      <c r="K96" s="5">
        <f t="shared" si="12"/>
        <v>96</v>
      </c>
      <c r="L96" s="5">
        <f t="shared" si="12"/>
        <v>0.06</v>
      </c>
      <c r="M96" s="5">
        <f t="shared" si="12"/>
        <v>0.55000000000000004</v>
      </c>
      <c r="N96" s="5">
        <f t="shared" si="12"/>
        <v>50.9</v>
      </c>
      <c r="O96" s="5">
        <f t="shared" si="12"/>
        <v>94.1</v>
      </c>
      <c r="P96" s="5">
        <f t="shared" si="12"/>
        <v>36.299999999999997</v>
      </c>
      <c r="Q96" s="5">
        <f t="shared" si="12"/>
        <v>0.66</v>
      </c>
      <c r="R96" s="5">
        <f t="shared" si="12"/>
        <v>0.5</v>
      </c>
      <c r="S96" s="5">
        <f t="shared" si="12"/>
        <v>1.6</v>
      </c>
    </row>
    <row r="97" spans="1:19" x14ac:dyDescent="0.25">
      <c r="A97" s="75" t="s">
        <v>49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6"/>
    </row>
    <row r="98" spans="1:19" x14ac:dyDescent="0.25">
      <c r="A98" s="27" t="s">
        <v>302</v>
      </c>
      <c r="B98" s="27" t="s">
        <v>302</v>
      </c>
      <c r="C98" s="10" t="s">
        <v>303</v>
      </c>
      <c r="D98" s="27">
        <v>80</v>
      </c>
      <c r="E98" s="27" t="s">
        <v>304</v>
      </c>
      <c r="F98" s="27" t="s">
        <v>305</v>
      </c>
      <c r="G98" s="27" t="s">
        <v>306</v>
      </c>
      <c r="H98" s="27" t="s">
        <v>307</v>
      </c>
      <c r="I98" s="27" t="s">
        <v>156</v>
      </c>
      <c r="J98" s="27" t="s">
        <v>308</v>
      </c>
      <c r="K98" s="27" t="s">
        <v>36</v>
      </c>
      <c r="L98" s="27">
        <v>0</v>
      </c>
      <c r="M98" s="27" t="s">
        <v>309</v>
      </c>
      <c r="N98" s="27">
        <v>0</v>
      </c>
      <c r="O98" s="27" t="s">
        <v>310</v>
      </c>
      <c r="P98" s="27" t="s">
        <v>311</v>
      </c>
      <c r="Q98" s="27">
        <v>0</v>
      </c>
      <c r="R98" s="27">
        <v>0</v>
      </c>
      <c r="S98" s="27">
        <v>0</v>
      </c>
    </row>
    <row r="99" spans="1:19" x14ac:dyDescent="0.25">
      <c r="A99" s="27" t="s">
        <v>312</v>
      </c>
      <c r="B99" s="27">
        <v>110103</v>
      </c>
      <c r="C99" s="10" t="s">
        <v>313</v>
      </c>
      <c r="D99" s="27">
        <v>200</v>
      </c>
      <c r="E99" s="27" t="s">
        <v>314</v>
      </c>
      <c r="F99" s="27" t="s">
        <v>315</v>
      </c>
      <c r="G99" s="27" t="s">
        <v>316</v>
      </c>
      <c r="H99" s="27" t="s">
        <v>317</v>
      </c>
      <c r="I99" s="27" t="s">
        <v>176</v>
      </c>
      <c r="J99" s="27" t="s">
        <v>318</v>
      </c>
      <c r="K99" s="27" t="s">
        <v>55</v>
      </c>
      <c r="L99" s="27">
        <f>0.04*2</f>
        <v>0.08</v>
      </c>
      <c r="M99" s="27" t="s">
        <v>319</v>
      </c>
      <c r="N99" s="27" t="s">
        <v>320</v>
      </c>
      <c r="O99" s="27" t="s">
        <v>321</v>
      </c>
      <c r="P99" s="27" t="s">
        <v>322</v>
      </c>
      <c r="Q99" s="27" t="s">
        <v>323</v>
      </c>
      <c r="R99" s="27">
        <v>0.2</v>
      </c>
      <c r="S99" s="27" t="s">
        <v>324</v>
      </c>
    </row>
    <row r="100" spans="1:19" ht="25.5" x14ac:dyDescent="0.25">
      <c r="A100" s="27" t="s">
        <v>325</v>
      </c>
      <c r="B100" s="27" t="s">
        <v>325</v>
      </c>
      <c r="C100" s="3" t="s">
        <v>326</v>
      </c>
      <c r="D100" s="27">
        <v>230</v>
      </c>
      <c r="E100" s="27">
        <v>11.07</v>
      </c>
      <c r="F100" s="27">
        <v>6.9</v>
      </c>
      <c r="G100" s="27" t="s">
        <v>284</v>
      </c>
      <c r="H100" s="27">
        <v>225</v>
      </c>
      <c r="I100" s="27" t="s">
        <v>327</v>
      </c>
      <c r="J100" s="27" t="s">
        <v>36</v>
      </c>
      <c r="K100" s="27" t="s">
        <v>41</v>
      </c>
      <c r="L100" s="27">
        <v>0</v>
      </c>
      <c r="M100" s="27">
        <v>0</v>
      </c>
      <c r="N100" s="27">
        <v>0</v>
      </c>
      <c r="O100" s="27" t="s">
        <v>328</v>
      </c>
      <c r="P100" s="27">
        <v>0</v>
      </c>
      <c r="Q100" s="27">
        <v>0</v>
      </c>
      <c r="R100" s="27">
        <v>0</v>
      </c>
      <c r="S100" s="27">
        <v>0</v>
      </c>
    </row>
    <row r="101" spans="1:19" x14ac:dyDescent="0.25">
      <c r="A101" s="27">
        <v>160231</v>
      </c>
      <c r="B101" s="27">
        <v>160232</v>
      </c>
      <c r="C101" s="10" t="s">
        <v>1362</v>
      </c>
      <c r="D101" s="27" t="s">
        <v>29</v>
      </c>
      <c r="E101" s="27">
        <v>0.15</v>
      </c>
      <c r="F101" s="27">
        <v>0.03</v>
      </c>
      <c r="G101" s="27">
        <v>30.62</v>
      </c>
      <c r="H101" s="27" t="s">
        <v>333</v>
      </c>
      <c r="I101" s="27">
        <v>4.2</v>
      </c>
      <c r="J101" s="27">
        <v>25</v>
      </c>
      <c r="K101" s="27">
        <v>300</v>
      </c>
      <c r="L101" s="27">
        <v>0</v>
      </c>
      <c r="M101" s="27" t="s">
        <v>108</v>
      </c>
      <c r="N101" s="27" t="s">
        <v>154</v>
      </c>
      <c r="O101" s="27" t="s">
        <v>334</v>
      </c>
      <c r="P101" s="27" t="s">
        <v>335</v>
      </c>
      <c r="Q101" s="27">
        <v>0</v>
      </c>
      <c r="R101" s="27">
        <v>0</v>
      </c>
      <c r="S101" s="27" t="s">
        <v>36</v>
      </c>
    </row>
    <row r="102" spans="1:19" x14ac:dyDescent="0.25">
      <c r="A102" s="53" t="s">
        <v>65</v>
      </c>
      <c r="B102" s="53" t="s">
        <v>65</v>
      </c>
      <c r="C102" s="10" t="s">
        <v>66</v>
      </c>
      <c r="D102" s="27">
        <v>20</v>
      </c>
      <c r="E102" s="27" t="s">
        <v>153</v>
      </c>
      <c r="F102" s="27" t="s">
        <v>196</v>
      </c>
      <c r="G102" s="27" t="s">
        <v>197</v>
      </c>
      <c r="H102" s="27" t="s">
        <v>198</v>
      </c>
      <c r="I102" s="27" t="s">
        <v>199</v>
      </c>
      <c r="J102" s="27" t="s">
        <v>36</v>
      </c>
      <c r="K102" s="27" t="s">
        <v>36</v>
      </c>
      <c r="L102" s="27">
        <f>0.012*2</f>
        <v>2.4E-2</v>
      </c>
      <c r="M102" s="27" t="s">
        <v>200</v>
      </c>
      <c r="N102" s="27" t="s">
        <v>201</v>
      </c>
      <c r="O102" s="27" t="s">
        <v>202</v>
      </c>
      <c r="P102" s="27" t="s">
        <v>203</v>
      </c>
      <c r="Q102" s="27" t="s">
        <v>148</v>
      </c>
      <c r="R102" s="27">
        <v>1.2</v>
      </c>
      <c r="S102" s="27" t="s">
        <v>36</v>
      </c>
    </row>
    <row r="103" spans="1:19" x14ac:dyDescent="0.25">
      <c r="A103" s="27" t="s">
        <v>65</v>
      </c>
      <c r="B103" s="27" t="s">
        <v>65</v>
      </c>
      <c r="C103" s="10" t="s">
        <v>1460</v>
      </c>
      <c r="D103" s="27">
        <v>20</v>
      </c>
      <c r="E103" s="27" t="s">
        <v>204</v>
      </c>
      <c r="F103" s="27" t="s">
        <v>90</v>
      </c>
      <c r="G103" s="27" t="s">
        <v>205</v>
      </c>
      <c r="H103" s="27" t="s">
        <v>206</v>
      </c>
      <c r="I103" s="27" t="s">
        <v>199</v>
      </c>
      <c r="J103" s="27" t="s">
        <v>36</v>
      </c>
      <c r="K103" s="27" t="s">
        <v>36</v>
      </c>
      <c r="L103" s="27">
        <v>2.4E-2</v>
      </c>
      <c r="M103" s="27" t="s">
        <v>207</v>
      </c>
      <c r="N103" s="27" t="s">
        <v>208</v>
      </c>
      <c r="O103" s="27" t="s">
        <v>208</v>
      </c>
      <c r="P103" s="27" t="s">
        <v>209</v>
      </c>
      <c r="Q103" s="27" t="s">
        <v>210</v>
      </c>
      <c r="R103" s="27">
        <v>1.2</v>
      </c>
      <c r="S103" s="27" t="s">
        <v>211</v>
      </c>
    </row>
    <row r="104" spans="1:19" x14ac:dyDescent="0.25">
      <c r="A104" s="5"/>
      <c r="B104" s="5"/>
      <c r="C104" s="6" t="s">
        <v>42</v>
      </c>
      <c r="D104" s="5"/>
      <c r="E104" s="5">
        <f>+E98+E99+E100+E101+E102+E103</f>
        <v>23.42</v>
      </c>
      <c r="F104" s="5">
        <f t="shared" ref="F104:S104" si="13">+F98+F99+F100+F101+F102+F103</f>
        <v>16.47</v>
      </c>
      <c r="G104" s="5">
        <f t="shared" si="13"/>
        <v>124.86000000000001</v>
      </c>
      <c r="H104" s="5">
        <f t="shared" si="13"/>
        <v>699.24999999999989</v>
      </c>
      <c r="I104" s="5">
        <f t="shared" si="13"/>
        <v>4.6800000000000006</v>
      </c>
      <c r="J104" s="5">
        <f t="shared" si="13"/>
        <v>41.39</v>
      </c>
      <c r="K104" s="5">
        <f t="shared" si="13"/>
        <v>336</v>
      </c>
      <c r="L104" s="5">
        <f t="shared" si="13"/>
        <v>0.128</v>
      </c>
      <c r="M104" s="5">
        <f t="shared" si="13"/>
        <v>4.42</v>
      </c>
      <c r="N104" s="5">
        <f t="shared" si="13"/>
        <v>243.9</v>
      </c>
      <c r="O104" s="5">
        <f t="shared" si="13"/>
        <v>405.98</v>
      </c>
      <c r="P104" s="5">
        <f t="shared" si="13"/>
        <v>60.9</v>
      </c>
      <c r="Q104" s="5">
        <f t="shared" si="13"/>
        <v>3.41</v>
      </c>
      <c r="R104" s="5">
        <f t="shared" si="13"/>
        <v>2.5999999999999996</v>
      </c>
      <c r="S104" s="5">
        <f t="shared" si="13"/>
        <v>10.45</v>
      </c>
    </row>
    <row r="105" spans="1:19" x14ac:dyDescent="0.25">
      <c r="A105" s="75" t="s">
        <v>67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6"/>
    </row>
    <row r="106" spans="1:19" x14ac:dyDescent="0.25">
      <c r="A106" s="27" t="s">
        <v>336</v>
      </c>
      <c r="B106" s="27" t="s">
        <v>336</v>
      </c>
      <c r="C106" s="10" t="s">
        <v>337</v>
      </c>
      <c r="D106" s="27" t="s">
        <v>29</v>
      </c>
      <c r="E106" s="27" t="s">
        <v>55</v>
      </c>
      <c r="F106" s="27" t="s">
        <v>338</v>
      </c>
      <c r="G106" s="27" t="s">
        <v>201</v>
      </c>
      <c r="H106" s="27" t="s">
        <v>339</v>
      </c>
      <c r="I106" s="27" t="s">
        <v>199</v>
      </c>
      <c r="J106" s="27" t="s">
        <v>103</v>
      </c>
      <c r="K106" s="27" t="s">
        <v>41</v>
      </c>
      <c r="L106" s="27">
        <v>0.26</v>
      </c>
      <c r="M106" s="27" t="s">
        <v>36</v>
      </c>
      <c r="N106" s="27" t="s">
        <v>340</v>
      </c>
      <c r="O106" s="27" t="s">
        <v>341</v>
      </c>
      <c r="P106" s="27" t="s">
        <v>301</v>
      </c>
      <c r="Q106" s="27" t="s">
        <v>86</v>
      </c>
      <c r="R106" s="27">
        <v>2</v>
      </c>
      <c r="S106" s="27" t="s">
        <v>159</v>
      </c>
    </row>
    <row r="107" spans="1:19" x14ac:dyDescent="0.25">
      <c r="A107" s="10">
        <v>190301</v>
      </c>
      <c r="B107" s="27">
        <v>190303</v>
      </c>
      <c r="C107" s="10" t="s">
        <v>68</v>
      </c>
      <c r="D107" s="27">
        <v>50</v>
      </c>
      <c r="E107" s="27">
        <v>1.5</v>
      </c>
      <c r="F107" s="27">
        <v>1.96</v>
      </c>
      <c r="G107" s="27">
        <v>14.98</v>
      </c>
      <c r="H107" s="27">
        <v>83.4</v>
      </c>
      <c r="I107" s="27">
        <v>0.04</v>
      </c>
      <c r="J107" s="27">
        <v>0.06</v>
      </c>
      <c r="K107" s="27">
        <v>1.5</v>
      </c>
      <c r="L107" s="27">
        <v>0.03</v>
      </c>
      <c r="M107" s="27">
        <v>0.86</v>
      </c>
      <c r="N107" s="27">
        <v>19.21</v>
      </c>
      <c r="O107" s="27">
        <v>34.4</v>
      </c>
      <c r="P107" s="27">
        <v>5.46</v>
      </c>
      <c r="Q107" s="27">
        <v>0.1</v>
      </c>
      <c r="R107" s="27">
        <v>1.18</v>
      </c>
      <c r="S107" s="27">
        <v>0</v>
      </c>
    </row>
    <row r="108" spans="1:19" x14ac:dyDescent="0.25">
      <c r="A108" s="5"/>
      <c r="B108" s="5"/>
      <c r="C108" s="6" t="s">
        <v>42</v>
      </c>
      <c r="D108" s="5"/>
      <c r="E108" s="5">
        <v>9.5500000000000007</v>
      </c>
      <c r="F108" s="5">
        <v>8.8500000000000014</v>
      </c>
      <c r="G108" s="5">
        <v>39.15</v>
      </c>
      <c r="H108" s="5">
        <v>275.25</v>
      </c>
      <c r="I108" s="5">
        <v>0.08</v>
      </c>
      <c r="J108" s="5">
        <v>1.26</v>
      </c>
      <c r="K108" s="5">
        <v>31.5</v>
      </c>
      <c r="L108" s="5">
        <v>0.29000000000000004</v>
      </c>
      <c r="M108" s="5">
        <v>0.86</v>
      </c>
      <c r="N108" s="5">
        <v>261.20999999999998</v>
      </c>
      <c r="O108" s="5">
        <v>216.4</v>
      </c>
      <c r="P108" s="5">
        <v>33.46</v>
      </c>
      <c r="Q108" s="5">
        <v>0.30000000000000004</v>
      </c>
      <c r="R108" s="5">
        <v>3.1799999999999997</v>
      </c>
      <c r="S108" s="5">
        <v>18</v>
      </c>
    </row>
    <row r="109" spans="1:19" x14ac:dyDescent="0.25">
      <c r="A109" s="75" t="s">
        <v>73</v>
      </c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6"/>
    </row>
    <row r="110" spans="1:19" x14ac:dyDescent="0.25">
      <c r="A110" s="27" t="s">
        <v>342</v>
      </c>
      <c r="B110" s="27" t="s">
        <v>343</v>
      </c>
      <c r="C110" s="10" t="s">
        <v>344</v>
      </c>
      <c r="D110" s="27">
        <v>80</v>
      </c>
      <c r="E110" s="27" t="s">
        <v>345</v>
      </c>
      <c r="F110" s="27" t="s">
        <v>346</v>
      </c>
      <c r="G110" s="27" t="s">
        <v>347</v>
      </c>
      <c r="H110" s="27" t="s">
        <v>348</v>
      </c>
      <c r="I110" s="27" t="s">
        <v>349</v>
      </c>
      <c r="J110" s="27" t="s">
        <v>350</v>
      </c>
      <c r="K110" s="27" t="s">
        <v>351</v>
      </c>
      <c r="L110" s="27">
        <v>0.19</v>
      </c>
      <c r="M110" s="27" t="s">
        <v>352</v>
      </c>
      <c r="N110" s="27" t="s">
        <v>353</v>
      </c>
      <c r="O110" s="27" t="s">
        <v>354</v>
      </c>
      <c r="P110" s="27" t="s">
        <v>355</v>
      </c>
      <c r="Q110" s="27" t="s">
        <v>356</v>
      </c>
      <c r="R110" s="27">
        <v>0.3</v>
      </c>
      <c r="S110" s="27" t="s">
        <v>357</v>
      </c>
    </row>
    <row r="111" spans="1:19" x14ac:dyDescent="0.25">
      <c r="A111" s="27">
        <v>160223</v>
      </c>
      <c r="B111" s="27">
        <v>160224</v>
      </c>
      <c r="C111" s="10" t="s">
        <v>921</v>
      </c>
      <c r="D111" s="27" t="s">
        <v>29</v>
      </c>
      <c r="E111" s="27" t="s">
        <v>69</v>
      </c>
      <c r="F111" s="27" t="s">
        <v>86</v>
      </c>
      <c r="G111" s="27" t="s">
        <v>359</v>
      </c>
      <c r="H111" s="27" t="s">
        <v>360</v>
      </c>
      <c r="I111" s="27" t="s">
        <v>105</v>
      </c>
      <c r="J111" s="27" t="s">
        <v>211</v>
      </c>
      <c r="K111" s="27" t="s">
        <v>36</v>
      </c>
      <c r="L111" s="27">
        <v>0.02</v>
      </c>
      <c r="M111" s="27" t="s">
        <v>86</v>
      </c>
      <c r="N111" s="27" t="s">
        <v>274</v>
      </c>
      <c r="O111" s="27" t="s">
        <v>274</v>
      </c>
      <c r="P111" s="27" t="s">
        <v>361</v>
      </c>
      <c r="Q111" s="27" t="s">
        <v>278</v>
      </c>
      <c r="R111" s="27">
        <v>0.1</v>
      </c>
      <c r="S111" s="27" t="s">
        <v>36</v>
      </c>
    </row>
    <row r="112" spans="1:19" x14ac:dyDescent="0.25">
      <c r="A112" s="27">
        <v>130103</v>
      </c>
      <c r="B112" s="27">
        <v>130104</v>
      </c>
      <c r="C112" s="10" t="s">
        <v>599</v>
      </c>
      <c r="D112" s="27">
        <v>200</v>
      </c>
      <c r="E112" s="27" t="s">
        <v>103</v>
      </c>
      <c r="F112" s="27" t="s">
        <v>300</v>
      </c>
      <c r="G112" s="27" t="s">
        <v>363</v>
      </c>
      <c r="H112" s="27" t="s">
        <v>364</v>
      </c>
      <c r="I112" s="27" t="s">
        <v>230</v>
      </c>
      <c r="J112" s="27" t="s">
        <v>36</v>
      </c>
      <c r="K112" s="27" t="s">
        <v>365</v>
      </c>
      <c r="L112" s="27">
        <v>0.03</v>
      </c>
      <c r="M112" s="27" t="s">
        <v>36</v>
      </c>
      <c r="N112" s="27" t="s">
        <v>69</v>
      </c>
      <c r="O112" s="27" t="s">
        <v>366</v>
      </c>
      <c r="P112" s="27" t="s">
        <v>367</v>
      </c>
      <c r="Q112" s="27" t="s">
        <v>187</v>
      </c>
      <c r="R112" s="27">
        <v>0</v>
      </c>
      <c r="S112" s="27" t="s">
        <v>36</v>
      </c>
    </row>
    <row r="113" spans="1:19" ht="25.5" x14ac:dyDescent="0.25">
      <c r="A113" s="27" t="s">
        <v>368</v>
      </c>
      <c r="B113" s="27">
        <v>100102</v>
      </c>
      <c r="C113" s="3" t="s">
        <v>369</v>
      </c>
      <c r="D113" s="27" t="s">
        <v>149</v>
      </c>
      <c r="E113" s="27" t="s">
        <v>370</v>
      </c>
      <c r="F113" s="27" t="s">
        <v>371</v>
      </c>
      <c r="G113" s="27" t="s">
        <v>36</v>
      </c>
      <c r="H113" s="27" t="s">
        <v>372</v>
      </c>
      <c r="I113" s="27" t="s">
        <v>230</v>
      </c>
      <c r="J113" s="27" t="s">
        <v>373</v>
      </c>
      <c r="K113" s="27" t="s">
        <v>374</v>
      </c>
      <c r="L113" s="27">
        <v>0.06</v>
      </c>
      <c r="M113" s="27" t="s">
        <v>102</v>
      </c>
      <c r="N113" s="27" t="s">
        <v>375</v>
      </c>
      <c r="O113" s="27" t="s">
        <v>299</v>
      </c>
      <c r="P113" s="27" t="s">
        <v>133</v>
      </c>
      <c r="Q113" s="27" t="s">
        <v>86</v>
      </c>
      <c r="R113" s="27">
        <v>0.2</v>
      </c>
      <c r="S113" s="27" t="s">
        <v>36</v>
      </c>
    </row>
    <row r="114" spans="1:19" x14ac:dyDescent="0.25">
      <c r="A114" s="29" t="s">
        <v>37</v>
      </c>
      <c r="B114" s="29" t="s">
        <v>38</v>
      </c>
      <c r="C114" s="3" t="s">
        <v>39</v>
      </c>
      <c r="D114" s="29" t="s">
        <v>40</v>
      </c>
      <c r="E114" s="29">
        <v>0.08</v>
      </c>
      <c r="F114" s="29">
        <v>8.25</v>
      </c>
      <c r="G114" s="29">
        <v>0.08</v>
      </c>
      <c r="H114" s="29" t="s">
        <v>101</v>
      </c>
      <c r="I114" s="29" t="s">
        <v>36</v>
      </c>
      <c r="J114" s="29" t="s">
        <v>36</v>
      </c>
      <c r="K114" s="29" t="s">
        <v>41</v>
      </c>
      <c r="L114" s="29">
        <v>0.1</v>
      </c>
      <c r="M114" s="29" t="s">
        <v>102</v>
      </c>
      <c r="N114" s="29" t="s">
        <v>103</v>
      </c>
      <c r="O114" s="29" t="s">
        <v>104</v>
      </c>
      <c r="P114" s="29" t="s">
        <v>36</v>
      </c>
      <c r="Q114" s="29" t="s">
        <v>105</v>
      </c>
      <c r="R114" s="29">
        <v>0.4</v>
      </c>
      <c r="S114" s="29" t="s">
        <v>106</v>
      </c>
    </row>
    <row r="115" spans="1:19" x14ac:dyDescent="0.25">
      <c r="A115" s="29" t="s">
        <v>33</v>
      </c>
      <c r="B115" s="29" t="s">
        <v>33</v>
      </c>
      <c r="C115" s="3" t="s">
        <v>34</v>
      </c>
      <c r="D115" s="29">
        <v>40</v>
      </c>
      <c r="E115" s="29">
        <v>1.5</v>
      </c>
      <c r="F115" s="29">
        <v>0.57999999999999996</v>
      </c>
      <c r="G115" s="29">
        <v>10.28</v>
      </c>
      <c r="H115" s="29" t="s">
        <v>107</v>
      </c>
      <c r="I115" s="29" t="s">
        <v>105</v>
      </c>
      <c r="J115" s="29" t="s">
        <v>36</v>
      </c>
      <c r="K115" s="29" t="s">
        <v>36</v>
      </c>
      <c r="L115" s="29">
        <v>1.2E-2</v>
      </c>
      <c r="M115" s="29" t="s">
        <v>108</v>
      </c>
      <c r="N115" s="29" t="s">
        <v>109</v>
      </c>
      <c r="O115" s="29" t="s">
        <v>110</v>
      </c>
      <c r="P115" s="29" t="s">
        <v>111</v>
      </c>
      <c r="Q115" s="29" t="s">
        <v>112</v>
      </c>
      <c r="R115" s="29">
        <v>0.6</v>
      </c>
      <c r="S115" s="29" t="s">
        <v>36</v>
      </c>
    </row>
    <row r="116" spans="1:19" x14ac:dyDescent="0.25">
      <c r="A116" s="27" t="s">
        <v>65</v>
      </c>
      <c r="B116" s="27" t="s">
        <v>65</v>
      </c>
      <c r="C116" s="10" t="s">
        <v>66</v>
      </c>
      <c r="D116" s="27">
        <v>40</v>
      </c>
      <c r="E116" s="27" t="s">
        <v>266</v>
      </c>
      <c r="F116" s="27" t="s">
        <v>267</v>
      </c>
      <c r="G116" s="27" t="s">
        <v>268</v>
      </c>
      <c r="H116" s="27" t="s">
        <v>113</v>
      </c>
      <c r="I116" s="27" t="s">
        <v>105</v>
      </c>
      <c r="J116" s="27" t="s">
        <v>36</v>
      </c>
      <c r="K116" s="27" t="s">
        <v>36</v>
      </c>
      <c r="L116" s="27">
        <v>1.2E-2</v>
      </c>
      <c r="M116" s="27" t="s">
        <v>114</v>
      </c>
      <c r="N116" s="27" t="s">
        <v>115</v>
      </c>
      <c r="O116" s="27" t="s">
        <v>115</v>
      </c>
      <c r="P116" s="27" t="s">
        <v>116</v>
      </c>
      <c r="Q116" s="27" t="s">
        <v>117</v>
      </c>
      <c r="R116" s="27">
        <v>0.6</v>
      </c>
      <c r="S116" s="27" t="s">
        <v>69</v>
      </c>
    </row>
    <row r="117" spans="1:19" x14ac:dyDescent="0.25">
      <c r="A117" s="5"/>
      <c r="B117" s="5"/>
      <c r="C117" s="6" t="s">
        <v>42</v>
      </c>
      <c r="D117" s="5"/>
      <c r="E117" s="5">
        <f>+E110+E111+E112+E113+E114+E115+E116</f>
        <v>19.739999999999998</v>
      </c>
      <c r="F117" s="5">
        <f t="shared" ref="F117:S117" si="14">+F110+F111+F112+F113+F114+F115+F116</f>
        <v>19.049999999999997</v>
      </c>
      <c r="G117" s="5">
        <f t="shared" si="14"/>
        <v>81.179999999999993</v>
      </c>
      <c r="H117" s="5">
        <f t="shared" si="14"/>
        <v>578.1</v>
      </c>
      <c r="I117" s="5">
        <f t="shared" si="14"/>
        <v>0.27</v>
      </c>
      <c r="J117" s="5">
        <f t="shared" si="14"/>
        <v>17.700000000000003</v>
      </c>
      <c r="K117" s="5">
        <f t="shared" si="14"/>
        <v>144</v>
      </c>
      <c r="L117" s="5">
        <f t="shared" si="14"/>
        <v>0.42400000000000004</v>
      </c>
      <c r="M117" s="5">
        <f t="shared" si="14"/>
        <v>3.0500000000000003</v>
      </c>
      <c r="N117" s="5">
        <f t="shared" si="14"/>
        <v>158.06</v>
      </c>
      <c r="O117" s="5">
        <f t="shared" si="14"/>
        <v>379.43</v>
      </c>
      <c r="P117" s="5">
        <f t="shared" si="14"/>
        <v>67.47999999999999</v>
      </c>
      <c r="Q117" s="5">
        <f t="shared" si="14"/>
        <v>6.26</v>
      </c>
      <c r="R117" s="5">
        <f t="shared" si="14"/>
        <v>2.2000000000000002</v>
      </c>
      <c r="S117" s="5">
        <f t="shared" si="14"/>
        <v>12.610000000000001</v>
      </c>
    </row>
    <row r="118" spans="1:19" x14ac:dyDescent="0.25">
      <c r="A118" s="75" t="s">
        <v>118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6"/>
    </row>
    <row r="119" spans="1:19" x14ac:dyDescent="0.25">
      <c r="A119" s="27" t="s">
        <v>376</v>
      </c>
      <c r="B119" s="27" t="s">
        <v>376</v>
      </c>
      <c r="C119" s="10" t="s">
        <v>120</v>
      </c>
      <c r="D119" s="27" t="s">
        <v>377</v>
      </c>
      <c r="E119" s="13" t="s">
        <v>378</v>
      </c>
      <c r="F119" s="27" t="s">
        <v>207</v>
      </c>
      <c r="G119" s="27" t="s">
        <v>379</v>
      </c>
      <c r="H119" s="27" t="s">
        <v>380</v>
      </c>
      <c r="I119" s="27" t="s">
        <v>176</v>
      </c>
      <c r="J119" s="27">
        <v>0</v>
      </c>
      <c r="K119" s="27" t="s">
        <v>36</v>
      </c>
      <c r="L119" s="27">
        <v>0</v>
      </c>
      <c r="M119" s="27">
        <v>0</v>
      </c>
      <c r="N119" s="27" t="s">
        <v>381</v>
      </c>
      <c r="O119" s="27" t="s">
        <v>382</v>
      </c>
      <c r="P119" s="27" t="s">
        <v>383</v>
      </c>
      <c r="Q119" s="27">
        <v>0</v>
      </c>
      <c r="R119" s="27">
        <v>0</v>
      </c>
      <c r="S119" s="27">
        <v>0</v>
      </c>
    </row>
    <row r="120" spans="1:19" x14ac:dyDescent="0.25">
      <c r="A120" s="5"/>
      <c r="B120" s="5"/>
      <c r="C120" s="6" t="s">
        <v>42</v>
      </c>
      <c r="D120" s="5"/>
      <c r="E120" s="5" t="str">
        <f>+E119</f>
        <v>1,62</v>
      </c>
      <c r="F120" s="5" t="str">
        <f t="shared" ref="F120:S120" si="15">+F119</f>
        <v>0,36</v>
      </c>
      <c r="G120" s="5" t="str">
        <f t="shared" si="15"/>
        <v>14,58</v>
      </c>
      <c r="H120" s="5" t="str">
        <f t="shared" si="15"/>
        <v>77,40</v>
      </c>
      <c r="I120" s="5" t="str">
        <f t="shared" si="15"/>
        <v>0,07</v>
      </c>
      <c r="J120" s="5">
        <f t="shared" si="15"/>
        <v>0</v>
      </c>
      <c r="K120" s="5" t="str">
        <f t="shared" si="15"/>
        <v>0,00</v>
      </c>
      <c r="L120" s="5">
        <f t="shared" si="15"/>
        <v>0</v>
      </c>
      <c r="M120" s="5">
        <f t="shared" si="15"/>
        <v>0</v>
      </c>
      <c r="N120" s="5" t="str">
        <f t="shared" si="15"/>
        <v>61,20</v>
      </c>
      <c r="O120" s="5" t="str">
        <f t="shared" si="15"/>
        <v>41,40</v>
      </c>
      <c r="P120" s="5" t="str">
        <f t="shared" si="15"/>
        <v>23,40</v>
      </c>
      <c r="Q120" s="5">
        <f t="shared" si="15"/>
        <v>0</v>
      </c>
      <c r="R120" s="5">
        <f t="shared" si="15"/>
        <v>0</v>
      </c>
      <c r="S120" s="5">
        <f t="shared" si="15"/>
        <v>0</v>
      </c>
    </row>
    <row r="121" spans="1:19" x14ac:dyDescent="0.25">
      <c r="A121" s="5"/>
      <c r="B121" s="5"/>
      <c r="C121" s="6" t="s">
        <v>125</v>
      </c>
      <c r="D121" s="5"/>
      <c r="E121" s="5">
        <f>+E120+E117+E108+E104+E96+E92</f>
        <v>79.27</v>
      </c>
      <c r="F121" s="5">
        <f t="shared" ref="F121:S121" si="16">+F120+F117+F108+F104+F96+F92</f>
        <v>82.74</v>
      </c>
      <c r="G121" s="5">
        <f t="shared" si="16"/>
        <v>345.74999999999994</v>
      </c>
      <c r="H121" s="5">
        <f t="shared" si="16"/>
        <v>2414.8399999999997</v>
      </c>
      <c r="I121" s="5">
        <f t="shared" si="16"/>
        <v>5.4</v>
      </c>
      <c r="J121" s="5">
        <f t="shared" si="16"/>
        <v>62.20000000000001</v>
      </c>
      <c r="K121" s="5">
        <f t="shared" si="16"/>
        <v>701.52</v>
      </c>
      <c r="L121" s="5">
        <f t="shared" si="16"/>
        <v>1.4340000000000002</v>
      </c>
      <c r="M121" s="5">
        <f t="shared" si="16"/>
        <v>10.240000000000002</v>
      </c>
      <c r="N121" s="5">
        <f t="shared" si="16"/>
        <v>1081.4000000000001</v>
      </c>
      <c r="O121" s="5">
        <f t="shared" si="16"/>
        <v>1726.5299999999997</v>
      </c>
      <c r="P121" s="5">
        <f t="shared" si="16"/>
        <v>249.16000000000003</v>
      </c>
      <c r="Q121" s="5">
        <f t="shared" si="16"/>
        <v>12.53</v>
      </c>
      <c r="R121" s="7">
        <f t="shared" si="16"/>
        <v>9.98</v>
      </c>
      <c r="S121" s="5">
        <f t="shared" si="16"/>
        <v>102.56</v>
      </c>
    </row>
    <row r="122" spans="1:19" x14ac:dyDescent="0.25">
      <c r="A122" s="27"/>
      <c r="B122" s="27"/>
      <c r="C122" s="10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</row>
    <row r="123" spans="1:19" x14ac:dyDescent="0.25">
      <c r="A123" s="27"/>
      <c r="B123" s="27"/>
      <c r="C123" s="10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</row>
    <row r="124" spans="1:19" x14ac:dyDescent="0.25">
      <c r="A124" s="79" t="s">
        <v>0</v>
      </c>
      <c r="B124" s="79" t="s">
        <v>1</v>
      </c>
      <c r="C124" s="73" t="s">
        <v>126</v>
      </c>
      <c r="D124" s="72" t="s">
        <v>127</v>
      </c>
      <c r="E124" s="72" t="s">
        <v>8</v>
      </c>
      <c r="F124" s="72" t="s">
        <v>9</v>
      </c>
      <c r="G124" s="72" t="s">
        <v>10</v>
      </c>
      <c r="H124" s="77" t="s">
        <v>5</v>
      </c>
      <c r="I124" s="72" t="s">
        <v>6</v>
      </c>
      <c r="J124" s="72"/>
      <c r="K124" s="72"/>
      <c r="L124" s="72"/>
      <c r="M124" s="72"/>
      <c r="N124" s="72" t="s">
        <v>7</v>
      </c>
      <c r="O124" s="72"/>
      <c r="P124" s="72"/>
      <c r="Q124" s="72"/>
      <c r="R124" s="72"/>
      <c r="S124" s="72"/>
    </row>
    <row r="125" spans="1:19" ht="28.15" customHeight="1" x14ac:dyDescent="0.25">
      <c r="A125" s="79"/>
      <c r="B125" s="79"/>
      <c r="C125" s="80"/>
      <c r="D125" s="72"/>
      <c r="E125" s="72"/>
      <c r="F125" s="72"/>
      <c r="G125" s="72"/>
      <c r="H125" s="78"/>
      <c r="I125" s="72" t="s">
        <v>11</v>
      </c>
      <c r="J125" s="72" t="s">
        <v>12</v>
      </c>
      <c r="K125" s="72" t="s">
        <v>13</v>
      </c>
      <c r="L125" s="72" t="s">
        <v>14</v>
      </c>
      <c r="M125" s="79" t="s">
        <v>15</v>
      </c>
      <c r="N125" s="72" t="s">
        <v>16</v>
      </c>
      <c r="O125" s="72" t="s">
        <v>17</v>
      </c>
      <c r="P125" s="72" t="s">
        <v>18</v>
      </c>
      <c r="Q125" s="72" t="s">
        <v>19</v>
      </c>
      <c r="R125" s="73" t="s">
        <v>20</v>
      </c>
      <c r="S125" s="72" t="s">
        <v>21</v>
      </c>
    </row>
    <row r="126" spans="1:19" x14ac:dyDescent="0.25">
      <c r="A126" s="79"/>
      <c r="B126" s="79"/>
      <c r="C126" s="74"/>
      <c r="D126" s="27" t="s">
        <v>22</v>
      </c>
      <c r="E126" s="27" t="s">
        <v>22</v>
      </c>
      <c r="F126" s="27" t="s">
        <v>22</v>
      </c>
      <c r="G126" s="27" t="s">
        <v>22</v>
      </c>
      <c r="H126" s="27" t="s">
        <v>23</v>
      </c>
      <c r="I126" s="72"/>
      <c r="J126" s="72"/>
      <c r="K126" s="72"/>
      <c r="L126" s="72"/>
      <c r="M126" s="79"/>
      <c r="N126" s="72"/>
      <c r="O126" s="72"/>
      <c r="P126" s="72"/>
      <c r="Q126" s="72"/>
      <c r="R126" s="74"/>
      <c r="S126" s="72"/>
    </row>
    <row r="127" spans="1:19" x14ac:dyDescent="0.25">
      <c r="A127" s="75" t="s">
        <v>384</v>
      </c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6"/>
    </row>
    <row r="128" spans="1:19" x14ac:dyDescent="0.25">
      <c r="A128" s="75" t="s">
        <v>25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6"/>
    </row>
    <row r="129" spans="1:19" x14ac:dyDescent="0.25">
      <c r="A129" s="27" t="s">
        <v>385</v>
      </c>
      <c r="B129" s="27" t="s">
        <v>386</v>
      </c>
      <c r="C129" s="10" t="s">
        <v>387</v>
      </c>
      <c r="D129" s="27" t="s">
        <v>29</v>
      </c>
      <c r="E129" s="27" t="s">
        <v>388</v>
      </c>
      <c r="F129" s="27" t="s">
        <v>389</v>
      </c>
      <c r="G129" s="27" t="s">
        <v>390</v>
      </c>
      <c r="H129" s="27" t="s">
        <v>391</v>
      </c>
      <c r="I129" s="27" t="s">
        <v>392</v>
      </c>
      <c r="J129" s="27" t="s">
        <v>330</v>
      </c>
      <c r="K129" s="27" t="s">
        <v>383</v>
      </c>
      <c r="L129" s="27">
        <v>0.12</v>
      </c>
      <c r="M129" s="27" t="s">
        <v>114</v>
      </c>
      <c r="N129" s="27" t="s">
        <v>393</v>
      </c>
      <c r="O129" s="27" t="s">
        <v>394</v>
      </c>
      <c r="P129" s="27" t="s">
        <v>395</v>
      </c>
      <c r="Q129" s="27" t="s">
        <v>95</v>
      </c>
      <c r="R129" s="27">
        <v>0</v>
      </c>
      <c r="S129" s="27" t="s">
        <v>396</v>
      </c>
    </row>
    <row r="130" spans="1:19" x14ac:dyDescent="0.25">
      <c r="A130" s="27" t="s">
        <v>397</v>
      </c>
      <c r="B130" s="27" t="s">
        <v>397</v>
      </c>
      <c r="C130" s="10" t="s">
        <v>398</v>
      </c>
      <c r="D130" s="27" t="s">
        <v>29</v>
      </c>
      <c r="E130" s="27" t="s">
        <v>199</v>
      </c>
      <c r="F130" s="27" t="s">
        <v>36</v>
      </c>
      <c r="G130" s="27" t="s">
        <v>399</v>
      </c>
      <c r="H130" s="27" t="s">
        <v>400</v>
      </c>
      <c r="I130" s="27" t="s">
        <v>36</v>
      </c>
      <c r="J130" s="27" t="s">
        <v>401</v>
      </c>
      <c r="K130" s="27" t="s">
        <v>36</v>
      </c>
      <c r="L130" s="27">
        <v>0</v>
      </c>
      <c r="M130" s="27" t="s">
        <v>230</v>
      </c>
      <c r="N130" s="27" t="s">
        <v>167</v>
      </c>
      <c r="O130" s="27" t="s">
        <v>402</v>
      </c>
      <c r="P130" s="27" t="s">
        <v>148</v>
      </c>
      <c r="Q130" s="27" t="s">
        <v>176</v>
      </c>
      <c r="R130" s="27">
        <v>0</v>
      </c>
      <c r="S130" s="27" t="s">
        <v>36</v>
      </c>
    </row>
    <row r="131" spans="1:19" x14ac:dyDescent="0.25">
      <c r="A131" s="27" t="s">
        <v>33</v>
      </c>
      <c r="B131" s="27" t="s">
        <v>33</v>
      </c>
      <c r="C131" s="10" t="s">
        <v>34</v>
      </c>
      <c r="D131" s="27" t="s">
        <v>35</v>
      </c>
      <c r="E131" s="27" t="s">
        <v>153</v>
      </c>
      <c r="F131" s="27" t="s">
        <v>196</v>
      </c>
      <c r="G131" s="27" t="s">
        <v>197</v>
      </c>
      <c r="H131" s="27" t="s">
        <v>198</v>
      </c>
      <c r="I131" s="27" t="s">
        <v>199</v>
      </c>
      <c r="J131" s="27" t="s">
        <v>36</v>
      </c>
      <c r="K131" s="27" t="s">
        <v>36</v>
      </c>
      <c r="L131" s="27">
        <f>0.012*2</f>
        <v>2.4E-2</v>
      </c>
      <c r="M131" s="27" t="s">
        <v>200</v>
      </c>
      <c r="N131" s="27" t="s">
        <v>201</v>
      </c>
      <c r="O131" s="27" t="s">
        <v>202</v>
      </c>
      <c r="P131" s="27" t="s">
        <v>203</v>
      </c>
      <c r="Q131" s="27" t="s">
        <v>148</v>
      </c>
      <c r="R131" s="27">
        <v>1.2</v>
      </c>
      <c r="S131" s="27" t="s">
        <v>36</v>
      </c>
    </row>
    <row r="132" spans="1:19" x14ac:dyDescent="0.25">
      <c r="A132" s="29" t="s">
        <v>37</v>
      </c>
      <c r="B132" s="29" t="s">
        <v>38</v>
      </c>
      <c r="C132" s="3" t="s">
        <v>39</v>
      </c>
      <c r="D132" s="29" t="s">
        <v>40</v>
      </c>
      <c r="E132" s="29">
        <v>0.08</v>
      </c>
      <c r="F132" s="29">
        <v>8.25</v>
      </c>
      <c r="G132" s="29">
        <v>0.08</v>
      </c>
      <c r="H132" s="29" t="s">
        <v>101</v>
      </c>
      <c r="I132" s="29" t="s">
        <v>36</v>
      </c>
      <c r="J132" s="29" t="s">
        <v>36</v>
      </c>
      <c r="K132" s="29" t="s">
        <v>41</v>
      </c>
      <c r="L132" s="29">
        <v>0.1</v>
      </c>
      <c r="M132" s="29" t="s">
        <v>102</v>
      </c>
      <c r="N132" s="29" t="s">
        <v>103</v>
      </c>
      <c r="O132" s="29" t="s">
        <v>104</v>
      </c>
      <c r="P132" s="29" t="s">
        <v>36</v>
      </c>
      <c r="Q132" s="29" t="s">
        <v>105</v>
      </c>
      <c r="R132" s="29">
        <v>0.4</v>
      </c>
      <c r="S132" s="29" t="s">
        <v>106</v>
      </c>
    </row>
    <row r="133" spans="1:19" x14ac:dyDescent="0.25">
      <c r="A133" s="5"/>
      <c r="B133" s="5"/>
      <c r="C133" s="6" t="s">
        <v>42</v>
      </c>
      <c r="D133" s="5"/>
      <c r="E133" s="5">
        <f>+E129+E130+E131+E132</f>
        <v>8.9</v>
      </c>
      <c r="F133" s="5">
        <f t="shared" ref="F133:S133" si="17">+F129+F130+F131+F132</f>
        <v>19.75</v>
      </c>
      <c r="G133" s="5">
        <f t="shared" si="17"/>
        <v>63.61</v>
      </c>
      <c r="H133" s="5">
        <f t="shared" si="17"/>
        <v>468.37</v>
      </c>
      <c r="I133" s="5">
        <f t="shared" si="17"/>
        <v>0.25</v>
      </c>
      <c r="J133" s="5">
        <f t="shared" si="17"/>
        <v>2.06</v>
      </c>
      <c r="K133" s="5">
        <f t="shared" si="17"/>
        <v>53.4</v>
      </c>
      <c r="L133" s="5">
        <f t="shared" si="17"/>
        <v>0.24399999999999999</v>
      </c>
      <c r="M133" s="5">
        <f t="shared" si="17"/>
        <v>0.97000000000000008</v>
      </c>
      <c r="N133" s="5">
        <f t="shared" si="17"/>
        <v>123.41000000000001</v>
      </c>
      <c r="O133" s="5">
        <f t="shared" si="17"/>
        <v>223.12</v>
      </c>
      <c r="P133" s="5">
        <f t="shared" si="17"/>
        <v>55.86</v>
      </c>
      <c r="Q133" s="5">
        <f t="shared" si="17"/>
        <v>1.97</v>
      </c>
      <c r="R133" s="5">
        <f t="shared" si="17"/>
        <v>1.6</v>
      </c>
      <c r="S133" s="5">
        <f t="shared" si="17"/>
        <v>10.24</v>
      </c>
    </row>
    <row r="134" spans="1:19" x14ac:dyDescent="0.25">
      <c r="A134" s="86" t="s">
        <v>43</v>
      </c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5"/>
    </row>
    <row r="135" spans="1:19" x14ac:dyDescent="0.25">
      <c r="A135" s="27">
        <v>230101</v>
      </c>
      <c r="B135" s="27">
        <v>230101</v>
      </c>
      <c r="C135" s="10" t="s">
        <v>1457</v>
      </c>
      <c r="D135" s="27" t="s">
        <v>29</v>
      </c>
      <c r="E135" s="27" t="s">
        <v>55</v>
      </c>
      <c r="F135" s="27" t="s">
        <v>338</v>
      </c>
      <c r="G135" s="27" t="s">
        <v>201</v>
      </c>
      <c r="H135" s="27" t="s">
        <v>339</v>
      </c>
      <c r="I135" s="27" t="s">
        <v>199</v>
      </c>
      <c r="J135" s="27" t="s">
        <v>103</v>
      </c>
      <c r="K135" s="27" t="s">
        <v>41</v>
      </c>
      <c r="L135" s="27">
        <v>0.26</v>
      </c>
      <c r="M135" s="27" t="s">
        <v>36</v>
      </c>
      <c r="N135" s="27" t="s">
        <v>340</v>
      </c>
      <c r="O135" s="27" t="s">
        <v>341</v>
      </c>
      <c r="P135" s="27" t="s">
        <v>301</v>
      </c>
      <c r="Q135" s="27" t="s">
        <v>86</v>
      </c>
      <c r="R135" s="27">
        <v>2</v>
      </c>
      <c r="S135" s="27" t="s">
        <v>159</v>
      </c>
    </row>
    <row r="136" spans="1:19" x14ac:dyDescent="0.25">
      <c r="A136" s="27">
        <v>210111</v>
      </c>
      <c r="B136" s="27">
        <v>210112</v>
      </c>
      <c r="C136" s="8" t="s">
        <v>499</v>
      </c>
      <c r="D136" s="27" t="s">
        <v>47</v>
      </c>
      <c r="E136" s="27" t="s">
        <v>403</v>
      </c>
      <c r="F136" s="27" t="s">
        <v>404</v>
      </c>
      <c r="G136" s="27" t="s">
        <v>405</v>
      </c>
      <c r="H136" s="27" t="s">
        <v>406</v>
      </c>
      <c r="I136" s="27" t="s">
        <v>156</v>
      </c>
      <c r="J136" s="27" t="s">
        <v>407</v>
      </c>
      <c r="K136" s="27" t="s">
        <v>408</v>
      </c>
      <c r="L136" s="27">
        <v>7.0000000000000007E-2</v>
      </c>
      <c r="M136" s="27" t="s">
        <v>409</v>
      </c>
      <c r="N136" s="27" t="s">
        <v>410</v>
      </c>
      <c r="O136" s="27" t="s">
        <v>411</v>
      </c>
      <c r="P136" s="27" t="s">
        <v>412</v>
      </c>
      <c r="Q136" s="27" t="s">
        <v>413</v>
      </c>
      <c r="R136" s="27">
        <v>0</v>
      </c>
      <c r="S136" s="27" t="s">
        <v>414</v>
      </c>
    </row>
    <row r="137" spans="1:19" x14ac:dyDescent="0.25">
      <c r="A137" s="5"/>
      <c r="B137" s="5"/>
      <c r="C137" s="6" t="s">
        <v>42</v>
      </c>
      <c r="D137" s="5"/>
      <c r="E137" s="5">
        <v>14.389999999999999</v>
      </c>
      <c r="F137" s="5">
        <v>11.799999999999999</v>
      </c>
      <c r="G137" s="5">
        <v>27.79</v>
      </c>
      <c r="H137" s="5">
        <v>275.7</v>
      </c>
      <c r="I137" s="5">
        <v>0.11</v>
      </c>
      <c r="J137" s="5">
        <v>2.5700000000000003</v>
      </c>
      <c r="K137" s="5">
        <v>63.31</v>
      </c>
      <c r="L137" s="5">
        <v>0.42</v>
      </c>
      <c r="M137" s="5">
        <v>0.78</v>
      </c>
      <c r="N137" s="5">
        <v>296.49</v>
      </c>
      <c r="O137" s="5">
        <v>320.86</v>
      </c>
      <c r="P137" s="5">
        <v>42.14</v>
      </c>
      <c r="Q137" s="5">
        <v>1.46</v>
      </c>
      <c r="R137" s="5">
        <v>2</v>
      </c>
      <c r="S137" s="5">
        <v>24.08</v>
      </c>
    </row>
    <row r="138" spans="1:19" x14ac:dyDescent="0.25">
      <c r="A138" s="86" t="s">
        <v>49</v>
      </c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5"/>
    </row>
    <row r="139" spans="1:19" x14ac:dyDescent="0.25">
      <c r="A139" s="27" t="s">
        <v>415</v>
      </c>
      <c r="B139" s="27" t="s">
        <v>415</v>
      </c>
      <c r="C139" s="10" t="s">
        <v>416</v>
      </c>
      <c r="D139" s="27">
        <v>80</v>
      </c>
      <c r="E139" s="27">
        <v>1.97</v>
      </c>
      <c r="F139" s="27">
        <v>9.4499999999999993</v>
      </c>
      <c r="G139" s="27">
        <v>5.35</v>
      </c>
      <c r="H139" s="27">
        <v>126.92</v>
      </c>
      <c r="I139" s="27">
        <v>0</v>
      </c>
      <c r="J139" s="27">
        <v>43.87</v>
      </c>
      <c r="K139" s="27">
        <v>100</v>
      </c>
      <c r="L139" s="27">
        <v>0</v>
      </c>
      <c r="M139" s="27">
        <v>1</v>
      </c>
      <c r="N139" s="27">
        <v>4.67</v>
      </c>
      <c r="O139" s="27" t="s">
        <v>418</v>
      </c>
      <c r="P139" s="27">
        <v>0</v>
      </c>
      <c r="Q139" s="27" t="s">
        <v>220</v>
      </c>
      <c r="R139" s="27">
        <v>1.1000000000000001</v>
      </c>
      <c r="S139" s="27">
        <v>0</v>
      </c>
    </row>
    <row r="140" spans="1:19" x14ac:dyDescent="0.25">
      <c r="A140" s="27" t="s">
        <v>419</v>
      </c>
      <c r="B140" s="27" t="s">
        <v>420</v>
      </c>
      <c r="C140" s="10" t="s">
        <v>421</v>
      </c>
      <c r="D140" s="27" t="s">
        <v>29</v>
      </c>
      <c r="E140" s="27" t="s">
        <v>422</v>
      </c>
      <c r="F140" s="27" t="s">
        <v>423</v>
      </c>
      <c r="G140" s="27" t="s">
        <v>424</v>
      </c>
      <c r="H140" s="27" t="s">
        <v>425</v>
      </c>
      <c r="I140" s="27" t="s">
        <v>426</v>
      </c>
      <c r="J140" s="27" t="s">
        <v>427</v>
      </c>
      <c r="K140" s="27" t="s">
        <v>338</v>
      </c>
      <c r="L140" s="27">
        <f>0.05*2</f>
        <v>0.1</v>
      </c>
      <c r="M140" s="27" t="s">
        <v>428</v>
      </c>
      <c r="N140" s="27" t="s">
        <v>429</v>
      </c>
      <c r="O140" s="27" t="s">
        <v>430</v>
      </c>
      <c r="P140" s="27" t="s">
        <v>431</v>
      </c>
      <c r="Q140" s="27" t="s">
        <v>432</v>
      </c>
      <c r="R140" s="27">
        <v>0.3</v>
      </c>
      <c r="S140" s="27" t="s">
        <v>433</v>
      </c>
    </row>
    <row r="141" spans="1:19" x14ac:dyDescent="0.25">
      <c r="A141" s="27" t="s">
        <v>434</v>
      </c>
      <c r="B141" s="27" t="s">
        <v>435</v>
      </c>
      <c r="C141" s="10" t="s">
        <v>56</v>
      </c>
      <c r="D141" s="27">
        <v>100</v>
      </c>
      <c r="E141" s="27">
        <v>14.4</v>
      </c>
      <c r="F141" s="27">
        <v>11.512</v>
      </c>
      <c r="G141" s="27">
        <v>9.65</v>
      </c>
      <c r="H141" s="27">
        <v>163.12799999999999</v>
      </c>
      <c r="I141" s="27" t="s">
        <v>123</v>
      </c>
      <c r="J141" s="27" t="s">
        <v>99</v>
      </c>
      <c r="K141" s="27" t="s">
        <v>436</v>
      </c>
      <c r="L141" s="27">
        <v>0.12</v>
      </c>
      <c r="M141" s="27" t="s">
        <v>437</v>
      </c>
      <c r="N141" s="27" t="s">
        <v>438</v>
      </c>
      <c r="O141" s="27" t="s">
        <v>439</v>
      </c>
      <c r="P141" s="27" t="s">
        <v>440</v>
      </c>
      <c r="Q141" s="27" t="s">
        <v>441</v>
      </c>
      <c r="R141" s="27">
        <v>0.1</v>
      </c>
      <c r="S141" s="27" t="s">
        <v>442</v>
      </c>
    </row>
    <row r="142" spans="1:19" x14ac:dyDescent="0.25">
      <c r="A142" s="27" t="s">
        <v>58</v>
      </c>
      <c r="B142" s="27" t="s">
        <v>59</v>
      </c>
      <c r="C142" s="10" t="s">
        <v>60</v>
      </c>
      <c r="D142" s="27">
        <v>150</v>
      </c>
      <c r="E142" s="27" t="s">
        <v>443</v>
      </c>
      <c r="F142" s="27" t="s">
        <v>444</v>
      </c>
      <c r="G142" s="27" t="s">
        <v>445</v>
      </c>
      <c r="H142" s="27" t="s">
        <v>446</v>
      </c>
      <c r="I142" s="27" t="s">
        <v>176</v>
      </c>
      <c r="J142" s="27" t="s">
        <v>36</v>
      </c>
      <c r="K142" s="27" t="s">
        <v>61</v>
      </c>
      <c r="L142" s="27">
        <f>0.02*1.2</f>
        <v>2.4E-2</v>
      </c>
      <c r="M142" s="27" t="s">
        <v>447</v>
      </c>
      <c r="N142" s="27" t="s">
        <v>448</v>
      </c>
      <c r="O142" s="27" t="s">
        <v>449</v>
      </c>
      <c r="P142" s="27" t="s">
        <v>450</v>
      </c>
      <c r="Q142" s="27" t="s">
        <v>200</v>
      </c>
      <c r="R142" s="27">
        <v>0.1</v>
      </c>
      <c r="S142" s="27" t="s">
        <v>451</v>
      </c>
    </row>
    <row r="143" spans="1:19" x14ac:dyDescent="0.25">
      <c r="A143" s="27" t="s">
        <v>258</v>
      </c>
      <c r="B143" s="27" t="s">
        <v>258</v>
      </c>
      <c r="C143" s="10" t="s">
        <v>259</v>
      </c>
      <c r="D143" s="27" t="s">
        <v>29</v>
      </c>
      <c r="E143" s="27" t="s">
        <v>260</v>
      </c>
      <c r="F143" s="27" t="s">
        <v>156</v>
      </c>
      <c r="G143" s="27" t="s">
        <v>261</v>
      </c>
      <c r="H143" s="27" t="s">
        <v>262</v>
      </c>
      <c r="I143" s="27" t="s">
        <v>230</v>
      </c>
      <c r="J143" s="27" t="s">
        <v>103</v>
      </c>
      <c r="K143" s="27" t="s">
        <v>36</v>
      </c>
      <c r="L143" s="27">
        <v>0</v>
      </c>
      <c r="M143" s="27" t="s">
        <v>156</v>
      </c>
      <c r="N143" s="27" t="s">
        <v>263</v>
      </c>
      <c r="O143" s="27" t="s">
        <v>264</v>
      </c>
      <c r="P143" s="27" t="s">
        <v>265</v>
      </c>
      <c r="Q143" s="27" t="s">
        <v>91</v>
      </c>
      <c r="R143" s="27">
        <v>0.01</v>
      </c>
      <c r="S143" s="27" t="s">
        <v>36</v>
      </c>
    </row>
    <row r="144" spans="1:19" x14ac:dyDescent="0.25">
      <c r="A144" s="53" t="s">
        <v>65</v>
      </c>
      <c r="B144" s="53" t="s">
        <v>65</v>
      </c>
      <c r="C144" s="10" t="s">
        <v>66</v>
      </c>
      <c r="D144" s="53">
        <v>20</v>
      </c>
      <c r="E144" s="53" t="s">
        <v>153</v>
      </c>
      <c r="F144" s="53" t="s">
        <v>196</v>
      </c>
      <c r="G144" s="53" t="s">
        <v>197</v>
      </c>
      <c r="H144" s="53" t="s">
        <v>198</v>
      </c>
      <c r="I144" s="53" t="s">
        <v>199</v>
      </c>
      <c r="J144" s="53" t="s">
        <v>36</v>
      </c>
      <c r="K144" s="53" t="s">
        <v>36</v>
      </c>
      <c r="L144" s="53">
        <f>0.012*2</f>
        <v>2.4E-2</v>
      </c>
      <c r="M144" s="53" t="s">
        <v>200</v>
      </c>
      <c r="N144" s="53" t="s">
        <v>201</v>
      </c>
      <c r="O144" s="53" t="s">
        <v>202</v>
      </c>
      <c r="P144" s="53" t="s">
        <v>203</v>
      </c>
      <c r="Q144" s="53" t="s">
        <v>148</v>
      </c>
      <c r="R144" s="53">
        <v>1.2</v>
      </c>
      <c r="S144" s="53" t="s">
        <v>36</v>
      </c>
    </row>
    <row r="145" spans="1:19" x14ac:dyDescent="0.25">
      <c r="A145" s="27" t="s">
        <v>65</v>
      </c>
      <c r="B145" s="27" t="s">
        <v>65</v>
      </c>
      <c r="C145" s="10" t="s">
        <v>1460</v>
      </c>
      <c r="D145" s="27" t="s">
        <v>35</v>
      </c>
      <c r="E145" s="27" t="s">
        <v>204</v>
      </c>
      <c r="F145" s="27" t="s">
        <v>90</v>
      </c>
      <c r="G145" s="27" t="s">
        <v>205</v>
      </c>
      <c r="H145" s="27" t="s">
        <v>206</v>
      </c>
      <c r="I145" s="27" t="s">
        <v>199</v>
      </c>
      <c r="J145" s="27" t="s">
        <v>36</v>
      </c>
      <c r="K145" s="27" t="s">
        <v>36</v>
      </c>
      <c r="L145" s="27">
        <v>2.4E-2</v>
      </c>
      <c r="M145" s="27" t="s">
        <v>207</v>
      </c>
      <c r="N145" s="27" t="s">
        <v>208</v>
      </c>
      <c r="O145" s="27" t="s">
        <v>208</v>
      </c>
      <c r="P145" s="27" t="s">
        <v>209</v>
      </c>
      <c r="Q145" s="27" t="s">
        <v>210</v>
      </c>
      <c r="R145" s="27">
        <v>1.2</v>
      </c>
      <c r="S145" s="27" t="s">
        <v>211</v>
      </c>
    </row>
    <row r="146" spans="1:19" x14ac:dyDescent="0.25">
      <c r="A146" s="5"/>
      <c r="B146" s="5"/>
      <c r="C146" s="6" t="s">
        <v>42</v>
      </c>
      <c r="D146" s="5"/>
      <c r="E146" s="5">
        <v>26.97</v>
      </c>
      <c r="F146" s="5">
        <v>19.190000000000001</v>
      </c>
      <c r="G146" s="5">
        <v>133.80000000000001</v>
      </c>
      <c r="H146" s="5">
        <v>859.80999999999983</v>
      </c>
      <c r="I146" s="5">
        <v>0.3</v>
      </c>
      <c r="J146" s="5">
        <v>18.89</v>
      </c>
      <c r="K146" s="5">
        <f t="shared" ref="K146:S146" si="18">+K139+K140+K141+K142+K143+K144+K145</f>
        <v>132.80000000000001</v>
      </c>
      <c r="L146" s="5">
        <f t="shared" si="18"/>
        <v>0.29200000000000004</v>
      </c>
      <c r="M146" s="5">
        <f t="shared" si="18"/>
        <v>4.4700000000000006</v>
      </c>
      <c r="N146" s="5">
        <f t="shared" si="18"/>
        <v>318.76</v>
      </c>
      <c r="O146" s="5">
        <f t="shared" si="18"/>
        <v>445.72</v>
      </c>
      <c r="P146" s="5">
        <f t="shared" si="18"/>
        <v>79.59</v>
      </c>
      <c r="Q146" s="5">
        <f t="shared" si="18"/>
        <v>6.370000000000001</v>
      </c>
      <c r="R146" s="5">
        <f t="shared" si="18"/>
        <v>4.0100000000000007</v>
      </c>
      <c r="S146" s="5">
        <f t="shared" si="18"/>
        <v>15.49</v>
      </c>
    </row>
    <row r="147" spans="1:19" x14ac:dyDescent="0.25">
      <c r="A147" s="75" t="s">
        <v>67</v>
      </c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6"/>
    </row>
    <row r="148" spans="1:19" x14ac:dyDescent="0.25">
      <c r="A148" s="27" t="s">
        <v>31</v>
      </c>
      <c r="B148" s="27" t="s">
        <v>31</v>
      </c>
      <c r="C148" s="10" t="s">
        <v>452</v>
      </c>
      <c r="D148" s="27" t="s">
        <v>29</v>
      </c>
      <c r="E148" s="27" t="s">
        <v>453</v>
      </c>
      <c r="F148" s="27" t="s">
        <v>454</v>
      </c>
      <c r="G148" s="27" t="s">
        <v>455</v>
      </c>
      <c r="H148" s="27" t="s">
        <v>456</v>
      </c>
      <c r="I148" s="27">
        <v>0.41</v>
      </c>
      <c r="J148" s="27">
        <v>1.8</v>
      </c>
      <c r="K148" s="27">
        <v>200</v>
      </c>
      <c r="L148" s="27">
        <v>0</v>
      </c>
      <c r="M148" s="27" t="s">
        <v>36</v>
      </c>
      <c r="N148" s="27">
        <v>10</v>
      </c>
      <c r="O148" s="27">
        <v>50</v>
      </c>
      <c r="P148" s="27">
        <v>0</v>
      </c>
      <c r="Q148" s="27">
        <v>0</v>
      </c>
      <c r="R148" s="27">
        <v>0</v>
      </c>
      <c r="S148" s="27">
        <v>0</v>
      </c>
    </row>
    <row r="149" spans="1:19" x14ac:dyDescent="0.25">
      <c r="A149" s="29">
        <v>190104</v>
      </c>
      <c r="B149" s="27">
        <v>190104</v>
      </c>
      <c r="C149" s="3" t="s">
        <v>459</v>
      </c>
      <c r="D149" s="27">
        <v>80</v>
      </c>
      <c r="E149" s="27">
        <v>4.5999999999999996</v>
      </c>
      <c r="F149" s="27">
        <v>2.68</v>
      </c>
      <c r="G149" s="27">
        <v>22.88</v>
      </c>
      <c r="H149" s="27">
        <v>134.04</v>
      </c>
      <c r="I149" s="27" t="s">
        <v>156</v>
      </c>
      <c r="J149" s="27" t="s">
        <v>77</v>
      </c>
      <c r="K149" s="27" t="s">
        <v>464</v>
      </c>
      <c r="L149" s="27">
        <v>0.06</v>
      </c>
      <c r="M149" s="27" t="s">
        <v>465</v>
      </c>
      <c r="N149" s="27" t="s">
        <v>466</v>
      </c>
      <c r="O149" s="27" t="s">
        <v>467</v>
      </c>
      <c r="P149" s="27" t="s">
        <v>468</v>
      </c>
      <c r="Q149" s="27" t="s">
        <v>229</v>
      </c>
      <c r="R149" s="27">
        <v>0.03</v>
      </c>
      <c r="S149" s="27" t="s">
        <v>469</v>
      </c>
    </row>
    <row r="150" spans="1:19" x14ac:dyDescent="0.25">
      <c r="A150" s="5"/>
      <c r="B150" s="5"/>
      <c r="C150" s="6" t="s">
        <v>42</v>
      </c>
      <c r="D150" s="5"/>
      <c r="E150" s="5">
        <v>9.5399999999999991</v>
      </c>
      <c r="F150" s="5">
        <v>6.75</v>
      </c>
      <c r="G150" s="5">
        <v>54.07</v>
      </c>
      <c r="H150" s="5">
        <v>318.35000000000002</v>
      </c>
      <c r="I150" s="5">
        <v>0.47</v>
      </c>
      <c r="J150" s="5">
        <v>1.9100000000000001</v>
      </c>
      <c r="K150" s="5">
        <v>208.64</v>
      </c>
      <c r="L150" s="5">
        <v>0.06</v>
      </c>
      <c r="M150" s="5">
        <v>0.52</v>
      </c>
      <c r="N150" s="5">
        <v>42.11</v>
      </c>
      <c r="O150" s="5">
        <v>101.71000000000001</v>
      </c>
      <c r="P150" s="5">
        <v>8.3699999999999992</v>
      </c>
      <c r="Q150" s="5">
        <v>0.54</v>
      </c>
      <c r="R150" s="5">
        <v>0.03</v>
      </c>
      <c r="S150" s="5">
        <v>3.06</v>
      </c>
    </row>
    <row r="151" spans="1:19" x14ac:dyDescent="0.25">
      <c r="A151" s="75" t="s">
        <v>73</v>
      </c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6"/>
    </row>
    <row r="152" spans="1:19" x14ac:dyDescent="0.25">
      <c r="A152" s="27" t="s">
        <v>470</v>
      </c>
      <c r="B152" s="27" t="s">
        <v>471</v>
      </c>
      <c r="C152" s="10" t="s">
        <v>472</v>
      </c>
      <c r="D152" s="27" t="s">
        <v>76</v>
      </c>
      <c r="E152" s="27" t="s">
        <v>473</v>
      </c>
      <c r="F152" s="27">
        <v>6.18</v>
      </c>
      <c r="G152" s="27">
        <v>2.2999999999999998</v>
      </c>
      <c r="H152" s="27">
        <v>91.92</v>
      </c>
      <c r="I152" s="27" t="s">
        <v>426</v>
      </c>
      <c r="J152" s="27" t="s">
        <v>475</v>
      </c>
      <c r="K152" s="27" t="s">
        <v>476</v>
      </c>
      <c r="L152" s="27">
        <v>0.08</v>
      </c>
      <c r="M152" s="27" t="s">
        <v>477</v>
      </c>
      <c r="N152" s="27" t="s">
        <v>478</v>
      </c>
      <c r="O152" s="27" t="s">
        <v>479</v>
      </c>
      <c r="P152" s="27" t="s">
        <v>480</v>
      </c>
      <c r="Q152" s="27" t="s">
        <v>417</v>
      </c>
      <c r="R152" s="27">
        <v>0.2</v>
      </c>
      <c r="S152" s="27">
        <v>48</v>
      </c>
    </row>
    <row r="153" spans="1:19" x14ac:dyDescent="0.25">
      <c r="A153" s="27" t="s">
        <v>81</v>
      </c>
      <c r="B153" s="27" t="s">
        <v>82</v>
      </c>
      <c r="C153" s="10" t="s">
        <v>83</v>
      </c>
      <c r="D153" s="27">
        <v>200</v>
      </c>
      <c r="E153" s="27" t="s">
        <v>315</v>
      </c>
      <c r="F153" s="27" t="s">
        <v>481</v>
      </c>
      <c r="G153" s="27">
        <v>1</v>
      </c>
      <c r="H153" s="27">
        <v>35.44</v>
      </c>
      <c r="I153" s="27">
        <v>0</v>
      </c>
      <c r="J153" s="27" t="s">
        <v>36</v>
      </c>
      <c r="K153" s="27">
        <v>200</v>
      </c>
      <c r="L153" s="27">
        <v>0</v>
      </c>
      <c r="M153" s="27" t="s">
        <v>86</v>
      </c>
      <c r="N153" s="27" t="s">
        <v>87</v>
      </c>
      <c r="O153" s="27" t="s">
        <v>88</v>
      </c>
      <c r="P153" s="27">
        <v>0</v>
      </c>
      <c r="Q153" s="27">
        <v>0</v>
      </c>
      <c r="R153" s="27">
        <v>0.1</v>
      </c>
      <c r="S153" s="27">
        <v>0</v>
      </c>
    </row>
    <row r="154" spans="1:19" x14ac:dyDescent="0.25">
      <c r="A154" s="27">
        <v>160223</v>
      </c>
      <c r="B154" s="27">
        <v>160233</v>
      </c>
      <c r="C154" s="10" t="s">
        <v>70</v>
      </c>
      <c r="D154" s="27" t="s">
        <v>29</v>
      </c>
      <c r="E154" s="27">
        <v>2</v>
      </c>
      <c r="F154" s="27">
        <v>0.2</v>
      </c>
      <c r="G154" s="27">
        <v>20.2</v>
      </c>
      <c r="H154" s="27">
        <v>92</v>
      </c>
      <c r="I154" s="27" t="s">
        <v>36</v>
      </c>
      <c r="J154" s="27">
        <v>0.2</v>
      </c>
      <c r="K154" s="27" t="s">
        <v>36</v>
      </c>
      <c r="L154" s="27">
        <v>0</v>
      </c>
      <c r="M154" s="27" t="s">
        <v>102</v>
      </c>
      <c r="N154" s="27" t="s">
        <v>486</v>
      </c>
      <c r="O154" s="27" t="s">
        <v>487</v>
      </c>
      <c r="P154" s="27" t="s">
        <v>488</v>
      </c>
      <c r="Q154" s="27" t="s">
        <v>253</v>
      </c>
      <c r="R154" s="27">
        <v>0.3</v>
      </c>
      <c r="S154" s="27" t="s">
        <v>36</v>
      </c>
    </row>
    <row r="155" spans="1:19" x14ac:dyDescent="0.25">
      <c r="A155" s="29" t="s">
        <v>37</v>
      </c>
      <c r="B155" s="29" t="s">
        <v>38</v>
      </c>
      <c r="C155" s="3" t="s">
        <v>39</v>
      </c>
      <c r="D155" s="29" t="s">
        <v>40</v>
      </c>
      <c r="E155" s="29">
        <v>0.08</v>
      </c>
      <c r="F155" s="29">
        <v>8.25</v>
      </c>
      <c r="G155" s="29">
        <v>0.08</v>
      </c>
      <c r="H155" s="29" t="s">
        <v>101</v>
      </c>
      <c r="I155" s="29" t="s">
        <v>36</v>
      </c>
      <c r="J155" s="29" t="s">
        <v>36</v>
      </c>
      <c r="K155" s="29" t="s">
        <v>41</v>
      </c>
      <c r="L155" s="29">
        <v>0.1</v>
      </c>
      <c r="M155" s="29" t="s">
        <v>102</v>
      </c>
      <c r="N155" s="29" t="s">
        <v>103</v>
      </c>
      <c r="O155" s="29" t="s">
        <v>104</v>
      </c>
      <c r="P155" s="29" t="s">
        <v>36</v>
      </c>
      <c r="Q155" s="29" t="s">
        <v>105</v>
      </c>
      <c r="R155" s="29">
        <v>0.4</v>
      </c>
      <c r="S155" s="29" t="s">
        <v>106</v>
      </c>
    </row>
    <row r="156" spans="1:19" x14ac:dyDescent="0.25">
      <c r="A156" s="29" t="s">
        <v>33</v>
      </c>
      <c r="B156" s="29" t="s">
        <v>33</v>
      </c>
      <c r="C156" s="3" t="s">
        <v>34</v>
      </c>
      <c r="D156" s="29">
        <v>40</v>
      </c>
      <c r="E156" s="29">
        <v>1.5</v>
      </c>
      <c r="F156" s="29">
        <v>0.57999999999999996</v>
      </c>
      <c r="G156" s="29">
        <v>10.28</v>
      </c>
      <c r="H156" s="29" t="s">
        <v>107</v>
      </c>
      <c r="I156" s="29" t="s">
        <v>105</v>
      </c>
      <c r="J156" s="29" t="s">
        <v>36</v>
      </c>
      <c r="K156" s="29" t="s">
        <v>36</v>
      </c>
      <c r="L156" s="29">
        <v>1.2E-2</v>
      </c>
      <c r="M156" s="29" t="s">
        <v>108</v>
      </c>
      <c r="N156" s="29" t="s">
        <v>109</v>
      </c>
      <c r="O156" s="29" t="s">
        <v>110</v>
      </c>
      <c r="P156" s="29" t="s">
        <v>111</v>
      </c>
      <c r="Q156" s="29" t="s">
        <v>112</v>
      </c>
      <c r="R156" s="29">
        <v>0.6</v>
      </c>
      <c r="S156" s="29" t="s">
        <v>36</v>
      </c>
    </row>
    <row r="157" spans="1:19" x14ac:dyDescent="0.25">
      <c r="A157" s="27" t="s">
        <v>65</v>
      </c>
      <c r="B157" s="27" t="s">
        <v>65</v>
      </c>
      <c r="C157" s="10" t="s">
        <v>66</v>
      </c>
      <c r="D157" s="27">
        <v>40</v>
      </c>
      <c r="E157" s="27" t="s">
        <v>266</v>
      </c>
      <c r="F157" s="27" t="s">
        <v>267</v>
      </c>
      <c r="G157" s="27" t="s">
        <v>268</v>
      </c>
      <c r="H157" s="27" t="s">
        <v>113</v>
      </c>
      <c r="I157" s="27" t="s">
        <v>105</v>
      </c>
      <c r="J157" s="27" t="s">
        <v>36</v>
      </c>
      <c r="K157" s="27" t="s">
        <v>36</v>
      </c>
      <c r="L157" s="27">
        <v>1.2E-2</v>
      </c>
      <c r="M157" s="27" t="s">
        <v>114</v>
      </c>
      <c r="N157" s="27" t="s">
        <v>115</v>
      </c>
      <c r="O157" s="27" t="s">
        <v>115</v>
      </c>
      <c r="P157" s="27" t="s">
        <v>116</v>
      </c>
      <c r="Q157" s="27" t="s">
        <v>117</v>
      </c>
      <c r="R157" s="27">
        <v>0.6</v>
      </c>
      <c r="S157" s="27" t="s">
        <v>69</v>
      </c>
    </row>
    <row r="158" spans="1:19" x14ac:dyDescent="0.25">
      <c r="A158" s="5"/>
      <c r="B158" s="5"/>
      <c r="C158" s="6" t="s">
        <v>42</v>
      </c>
      <c r="D158" s="5"/>
      <c r="E158" s="5">
        <v>16.32</v>
      </c>
      <c r="F158" s="5">
        <v>23.849999999999994</v>
      </c>
      <c r="G158" s="5">
        <v>72.22</v>
      </c>
      <c r="H158" s="5">
        <v>532.96</v>
      </c>
      <c r="I158" s="5">
        <v>0.13</v>
      </c>
      <c r="J158" s="5">
        <v>10.42</v>
      </c>
      <c r="K158" s="5">
        <f t="shared" ref="K158:S158" si="19">+K152+K153+K154+K155+K156+K157</f>
        <v>239.1</v>
      </c>
      <c r="L158" s="5">
        <f t="shared" si="19"/>
        <v>0.20400000000000001</v>
      </c>
      <c r="M158" s="5">
        <f t="shared" si="19"/>
        <v>2.7500000000000004</v>
      </c>
      <c r="N158" s="5">
        <f t="shared" si="19"/>
        <v>351.12999999999994</v>
      </c>
      <c r="O158" s="5">
        <f t="shared" si="19"/>
        <v>555.01</v>
      </c>
      <c r="P158" s="5">
        <f t="shared" si="19"/>
        <v>37.46</v>
      </c>
      <c r="Q158" s="5">
        <f t="shared" si="19"/>
        <v>1.6800000000000002</v>
      </c>
      <c r="R158" s="5">
        <f t="shared" si="19"/>
        <v>2.2000000000000002</v>
      </c>
      <c r="S158" s="5">
        <f t="shared" si="19"/>
        <v>50.9</v>
      </c>
    </row>
    <row r="159" spans="1:19" x14ac:dyDescent="0.25">
      <c r="A159" s="75" t="s">
        <v>118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6"/>
    </row>
    <row r="160" spans="1:19" x14ac:dyDescent="0.25">
      <c r="A160" s="27" t="s">
        <v>489</v>
      </c>
      <c r="B160" s="27" t="s">
        <v>489</v>
      </c>
      <c r="C160" s="10" t="s">
        <v>120</v>
      </c>
      <c r="D160" s="27" t="s">
        <v>490</v>
      </c>
      <c r="E160" s="27" t="s">
        <v>346</v>
      </c>
      <c r="F160" s="27" t="s">
        <v>79</v>
      </c>
      <c r="G160" s="27">
        <v>0.2</v>
      </c>
      <c r="H160" s="27">
        <v>11.2</v>
      </c>
      <c r="I160" s="27">
        <v>0</v>
      </c>
      <c r="J160" s="27" t="s">
        <v>491</v>
      </c>
      <c r="K160" s="27" t="s">
        <v>36</v>
      </c>
      <c r="L160" s="27">
        <v>0.2</v>
      </c>
      <c r="M160" s="27" t="s">
        <v>492</v>
      </c>
      <c r="N160" s="27" t="s">
        <v>493</v>
      </c>
      <c r="O160" s="27" t="s">
        <v>494</v>
      </c>
      <c r="P160" s="27">
        <v>30</v>
      </c>
      <c r="Q160" s="27">
        <v>0</v>
      </c>
      <c r="R160" s="27">
        <v>0</v>
      </c>
      <c r="S160" s="27" t="s">
        <v>36</v>
      </c>
    </row>
    <row r="161" spans="1:19" x14ac:dyDescent="0.25">
      <c r="A161" s="5"/>
      <c r="B161" s="5"/>
      <c r="C161" s="6" t="s">
        <v>42</v>
      </c>
      <c r="D161" s="5"/>
      <c r="E161" s="5" t="str">
        <f>+E160</f>
        <v>3,30</v>
      </c>
      <c r="F161" s="5" t="str">
        <f t="shared" ref="F161:S161" si="20">+F160</f>
        <v>1,10</v>
      </c>
      <c r="G161" s="5">
        <f t="shared" si="20"/>
        <v>0.2</v>
      </c>
      <c r="H161" s="5">
        <f t="shared" si="20"/>
        <v>11.2</v>
      </c>
      <c r="I161" s="5">
        <f t="shared" si="20"/>
        <v>0</v>
      </c>
      <c r="J161" s="5" t="str">
        <f t="shared" si="20"/>
        <v>22,00</v>
      </c>
      <c r="K161" s="5" t="str">
        <f t="shared" si="20"/>
        <v>0,00</v>
      </c>
      <c r="L161" s="5">
        <f t="shared" si="20"/>
        <v>0.2</v>
      </c>
      <c r="M161" s="5" t="str">
        <f t="shared" si="20"/>
        <v>0,88</v>
      </c>
      <c r="N161" s="5" t="str">
        <f t="shared" si="20"/>
        <v>17,60</v>
      </c>
      <c r="O161" s="5" t="str">
        <f t="shared" si="20"/>
        <v>61,60</v>
      </c>
      <c r="P161" s="5">
        <f t="shared" si="20"/>
        <v>30</v>
      </c>
      <c r="Q161" s="5">
        <f t="shared" si="20"/>
        <v>0</v>
      </c>
      <c r="R161" s="5">
        <f t="shared" si="20"/>
        <v>0</v>
      </c>
      <c r="S161" s="5" t="str">
        <f t="shared" si="20"/>
        <v>0,00</v>
      </c>
    </row>
    <row r="162" spans="1:19" x14ac:dyDescent="0.25">
      <c r="A162" s="5"/>
      <c r="B162" s="5"/>
      <c r="C162" s="6" t="s">
        <v>125</v>
      </c>
      <c r="D162" s="5"/>
      <c r="E162" s="5">
        <f t="shared" ref="E162:S162" si="21">+E161+E158+E150+E146+E137+E133</f>
        <v>79.42</v>
      </c>
      <c r="F162" s="5">
        <f t="shared" si="21"/>
        <v>82.44</v>
      </c>
      <c r="G162" s="5">
        <f t="shared" si="21"/>
        <v>351.69000000000005</v>
      </c>
      <c r="H162" s="5">
        <f t="shared" si="21"/>
        <v>2466.39</v>
      </c>
      <c r="I162" s="5">
        <f t="shared" si="21"/>
        <v>1.26</v>
      </c>
      <c r="J162" s="5">
        <f t="shared" si="21"/>
        <v>57.85</v>
      </c>
      <c r="K162" s="5">
        <f t="shared" si="21"/>
        <v>697.24999999999989</v>
      </c>
      <c r="L162" s="5">
        <f t="shared" si="21"/>
        <v>1.42</v>
      </c>
      <c r="M162" s="5">
        <f t="shared" si="21"/>
        <v>10.370000000000001</v>
      </c>
      <c r="N162" s="5">
        <f t="shared" si="21"/>
        <v>1149.5</v>
      </c>
      <c r="O162" s="5">
        <f t="shared" si="21"/>
        <v>1708.02</v>
      </c>
      <c r="P162" s="5">
        <f t="shared" si="21"/>
        <v>253.42000000000002</v>
      </c>
      <c r="Q162" s="5">
        <f t="shared" si="21"/>
        <v>12.020000000000001</v>
      </c>
      <c r="R162" s="5">
        <f t="shared" si="21"/>
        <v>9.84</v>
      </c>
      <c r="S162" s="5">
        <f t="shared" si="21"/>
        <v>103.77</v>
      </c>
    </row>
    <row r="163" spans="1:19" x14ac:dyDescent="0.25">
      <c r="A163" s="27"/>
      <c r="B163" s="27"/>
      <c r="C163" s="10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</row>
    <row r="164" spans="1:19" x14ac:dyDescent="0.25">
      <c r="A164" s="27"/>
      <c r="B164" s="27"/>
      <c r="C164" s="10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</row>
    <row r="165" spans="1:19" x14ac:dyDescent="0.25">
      <c r="A165" s="79" t="s">
        <v>0</v>
      </c>
      <c r="B165" s="79" t="s">
        <v>1</v>
      </c>
      <c r="C165" s="73" t="s">
        <v>126</v>
      </c>
      <c r="D165" s="72" t="s">
        <v>127</v>
      </c>
      <c r="E165" s="72" t="s">
        <v>8</v>
      </c>
      <c r="F165" s="72" t="s">
        <v>9</v>
      </c>
      <c r="G165" s="72" t="s">
        <v>10</v>
      </c>
      <c r="H165" s="77" t="s">
        <v>5</v>
      </c>
      <c r="I165" s="72" t="s">
        <v>6</v>
      </c>
      <c r="J165" s="72"/>
      <c r="K165" s="72"/>
      <c r="L165" s="72"/>
      <c r="M165" s="72"/>
      <c r="N165" s="72" t="s">
        <v>7</v>
      </c>
      <c r="O165" s="72"/>
      <c r="P165" s="72"/>
      <c r="Q165" s="72"/>
      <c r="R165" s="72"/>
      <c r="S165" s="72"/>
    </row>
    <row r="166" spans="1:19" ht="27.6" customHeight="1" x14ac:dyDescent="0.25">
      <c r="A166" s="79"/>
      <c r="B166" s="79"/>
      <c r="C166" s="80"/>
      <c r="D166" s="72"/>
      <c r="E166" s="72"/>
      <c r="F166" s="72"/>
      <c r="G166" s="72"/>
      <c r="H166" s="78"/>
      <c r="I166" s="72" t="s">
        <v>11</v>
      </c>
      <c r="J166" s="72" t="s">
        <v>12</v>
      </c>
      <c r="K166" s="72" t="s">
        <v>13</v>
      </c>
      <c r="L166" s="72" t="s">
        <v>14</v>
      </c>
      <c r="M166" s="79" t="s">
        <v>15</v>
      </c>
      <c r="N166" s="72" t="s">
        <v>16</v>
      </c>
      <c r="O166" s="72" t="s">
        <v>17</v>
      </c>
      <c r="P166" s="72" t="s">
        <v>18</v>
      </c>
      <c r="Q166" s="72" t="s">
        <v>19</v>
      </c>
      <c r="R166" s="73" t="s">
        <v>20</v>
      </c>
      <c r="S166" s="72" t="s">
        <v>21</v>
      </c>
    </row>
    <row r="167" spans="1:19" x14ac:dyDescent="0.25">
      <c r="A167" s="79"/>
      <c r="B167" s="79"/>
      <c r="C167" s="74"/>
      <c r="D167" s="27" t="s">
        <v>22</v>
      </c>
      <c r="E167" s="27" t="s">
        <v>22</v>
      </c>
      <c r="F167" s="27" t="s">
        <v>22</v>
      </c>
      <c r="G167" s="27" t="s">
        <v>22</v>
      </c>
      <c r="H167" s="27" t="s">
        <v>23</v>
      </c>
      <c r="I167" s="72"/>
      <c r="J167" s="72"/>
      <c r="K167" s="72"/>
      <c r="L167" s="72"/>
      <c r="M167" s="79"/>
      <c r="N167" s="72"/>
      <c r="O167" s="72"/>
      <c r="P167" s="72"/>
      <c r="Q167" s="72"/>
      <c r="R167" s="74"/>
      <c r="S167" s="72"/>
    </row>
    <row r="168" spans="1:19" x14ac:dyDescent="0.25">
      <c r="A168" s="75" t="s">
        <v>495</v>
      </c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6"/>
    </row>
    <row r="169" spans="1:19" x14ac:dyDescent="0.25">
      <c r="A169" s="75" t="s">
        <v>25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6"/>
    </row>
    <row r="170" spans="1:19" x14ac:dyDescent="0.25">
      <c r="A170" s="27">
        <v>120301</v>
      </c>
      <c r="B170" s="27">
        <v>120301</v>
      </c>
      <c r="C170" s="10" t="s">
        <v>496</v>
      </c>
      <c r="D170" s="27">
        <v>150</v>
      </c>
      <c r="E170" s="27">
        <v>5.0199999999999996</v>
      </c>
      <c r="F170" s="27">
        <v>8.0399999999999991</v>
      </c>
      <c r="G170" s="27">
        <v>10.75</v>
      </c>
      <c r="H170" s="27">
        <v>175.38</v>
      </c>
      <c r="I170" s="27">
        <f>0.06*0.8</f>
        <v>4.8000000000000001E-2</v>
      </c>
      <c r="J170" s="27">
        <f>0.18*0.8</f>
        <v>0.14399999999999999</v>
      </c>
      <c r="K170" s="27" t="s">
        <v>497</v>
      </c>
      <c r="L170" s="27">
        <v>9.6000000000000002E-2</v>
      </c>
      <c r="M170" s="27" t="s">
        <v>437</v>
      </c>
      <c r="N170" s="27">
        <f>78.71*0.8</f>
        <v>62.967999999999996</v>
      </c>
      <c r="O170" s="27" t="s">
        <v>498</v>
      </c>
      <c r="P170" s="27">
        <v>0</v>
      </c>
      <c r="Q170" s="27">
        <f>1.92*0.8</f>
        <v>1.536</v>
      </c>
      <c r="R170" s="27">
        <v>0</v>
      </c>
      <c r="S170" s="27" t="s">
        <v>292</v>
      </c>
    </row>
    <row r="171" spans="1:19" x14ac:dyDescent="0.25">
      <c r="A171" s="51" t="s">
        <v>293</v>
      </c>
      <c r="B171" s="51" t="s">
        <v>293</v>
      </c>
      <c r="C171" s="10" t="s">
        <v>294</v>
      </c>
      <c r="D171" s="27" t="s">
        <v>29</v>
      </c>
      <c r="E171" s="27" t="s">
        <v>36</v>
      </c>
      <c r="F171" s="27" t="s">
        <v>36</v>
      </c>
      <c r="G171" s="27" t="s">
        <v>146</v>
      </c>
      <c r="H171" s="27" t="s">
        <v>147</v>
      </c>
      <c r="I171" s="27" t="s">
        <v>36</v>
      </c>
      <c r="J171" s="27" t="s">
        <v>36</v>
      </c>
      <c r="K171" s="27" t="s">
        <v>36</v>
      </c>
      <c r="L171" s="27">
        <v>0</v>
      </c>
      <c r="M171" s="27" t="s">
        <v>36</v>
      </c>
      <c r="N171" s="27" t="s">
        <v>148</v>
      </c>
      <c r="O171" s="27" t="s">
        <v>36</v>
      </c>
      <c r="P171" s="27" t="s">
        <v>36</v>
      </c>
      <c r="Q171" s="27" t="s">
        <v>123</v>
      </c>
      <c r="R171" s="27">
        <v>0.3</v>
      </c>
      <c r="S171" s="27" t="s">
        <v>36</v>
      </c>
    </row>
    <row r="172" spans="1:19" x14ac:dyDescent="0.25">
      <c r="A172" s="29" t="s">
        <v>37</v>
      </c>
      <c r="B172" s="29" t="s">
        <v>38</v>
      </c>
      <c r="C172" s="3" t="s">
        <v>39</v>
      </c>
      <c r="D172" s="29" t="s">
        <v>40</v>
      </c>
      <c r="E172" s="29">
        <v>0.08</v>
      </c>
      <c r="F172" s="29">
        <v>8.25</v>
      </c>
      <c r="G172" s="29">
        <v>0.08</v>
      </c>
      <c r="H172" s="29" t="s">
        <v>101</v>
      </c>
      <c r="I172" s="29" t="s">
        <v>36</v>
      </c>
      <c r="J172" s="29" t="s">
        <v>36</v>
      </c>
      <c r="K172" s="29" t="s">
        <v>41</v>
      </c>
      <c r="L172" s="29">
        <v>0.1</v>
      </c>
      <c r="M172" s="29" t="s">
        <v>102</v>
      </c>
      <c r="N172" s="29" t="s">
        <v>103</v>
      </c>
      <c r="O172" s="29" t="s">
        <v>104</v>
      </c>
      <c r="P172" s="29" t="s">
        <v>36</v>
      </c>
      <c r="Q172" s="29" t="s">
        <v>105</v>
      </c>
      <c r="R172" s="29">
        <v>0.4</v>
      </c>
      <c r="S172" s="29" t="s">
        <v>106</v>
      </c>
    </row>
    <row r="173" spans="1:19" x14ac:dyDescent="0.25">
      <c r="A173" s="29" t="s">
        <v>33</v>
      </c>
      <c r="B173" s="29" t="s">
        <v>33</v>
      </c>
      <c r="C173" s="3" t="s">
        <v>34</v>
      </c>
      <c r="D173" s="29" t="s">
        <v>149</v>
      </c>
      <c r="E173" s="29">
        <v>1.5</v>
      </c>
      <c r="F173" s="29">
        <v>0.57999999999999996</v>
      </c>
      <c r="G173" s="29">
        <v>10.28</v>
      </c>
      <c r="H173" s="29" t="s">
        <v>107</v>
      </c>
      <c r="I173" s="29" t="s">
        <v>105</v>
      </c>
      <c r="J173" s="29" t="s">
        <v>36</v>
      </c>
      <c r="K173" s="29" t="s">
        <v>36</v>
      </c>
      <c r="L173" s="29">
        <v>1.2E-2</v>
      </c>
      <c r="M173" s="29" t="s">
        <v>108</v>
      </c>
      <c r="N173" s="29" t="s">
        <v>109</v>
      </c>
      <c r="O173" s="29" t="s">
        <v>110</v>
      </c>
      <c r="P173" s="29" t="s">
        <v>111</v>
      </c>
      <c r="Q173" s="29" t="s">
        <v>112</v>
      </c>
      <c r="R173" s="29">
        <v>0.6</v>
      </c>
      <c r="S173" s="29" t="s">
        <v>36</v>
      </c>
    </row>
    <row r="174" spans="1:19" x14ac:dyDescent="0.25">
      <c r="A174" s="5"/>
      <c r="B174" s="5"/>
      <c r="C174" s="6" t="s">
        <v>42</v>
      </c>
      <c r="D174" s="5"/>
      <c r="E174" s="5">
        <v>9.9320000000000004</v>
      </c>
      <c r="F174" s="5">
        <v>17.821999999999999</v>
      </c>
      <c r="G174" s="5">
        <v>27.9</v>
      </c>
      <c r="H174" s="5">
        <v>311.608</v>
      </c>
      <c r="I174" s="5">
        <f t="shared" ref="I174:S174" si="22">+I170+I171+I172+I173</f>
        <v>6.8000000000000005E-2</v>
      </c>
      <c r="J174" s="5">
        <f t="shared" si="22"/>
        <v>0.14399999999999999</v>
      </c>
      <c r="K174" s="5">
        <f t="shared" si="22"/>
        <v>74.8</v>
      </c>
      <c r="L174" s="5">
        <f t="shared" si="22"/>
        <v>0.20800000000000002</v>
      </c>
      <c r="M174" s="5">
        <f t="shared" si="22"/>
        <v>0.75</v>
      </c>
      <c r="N174" s="5">
        <f t="shared" si="22"/>
        <v>69.347999999999999</v>
      </c>
      <c r="O174" s="5">
        <f t="shared" si="22"/>
        <v>450.09</v>
      </c>
      <c r="P174" s="5">
        <f t="shared" si="22"/>
        <v>2.6</v>
      </c>
      <c r="Q174" s="5">
        <f t="shared" si="22"/>
        <v>1.8460000000000001</v>
      </c>
      <c r="R174" s="5">
        <f t="shared" si="22"/>
        <v>1.2999999999999998</v>
      </c>
      <c r="S174" s="5">
        <f t="shared" si="22"/>
        <v>1.96</v>
      </c>
    </row>
    <row r="175" spans="1:19" x14ac:dyDescent="0.25">
      <c r="A175" s="75" t="s">
        <v>43</v>
      </c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6"/>
    </row>
    <row r="176" spans="1:19" x14ac:dyDescent="0.25">
      <c r="A176" s="27">
        <v>230103</v>
      </c>
      <c r="B176" s="27">
        <v>230103</v>
      </c>
      <c r="C176" s="8" t="s">
        <v>151</v>
      </c>
      <c r="D176" s="27" t="s">
        <v>29</v>
      </c>
      <c r="E176" s="27" t="s">
        <v>152</v>
      </c>
      <c r="F176" s="27" t="s">
        <v>153</v>
      </c>
      <c r="G176" s="27" t="s">
        <v>154</v>
      </c>
      <c r="H176" s="27" t="s">
        <v>155</v>
      </c>
      <c r="I176" s="27" t="s">
        <v>156</v>
      </c>
      <c r="J176" s="27" t="s">
        <v>103</v>
      </c>
      <c r="K176" s="27">
        <v>0.02</v>
      </c>
      <c r="L176" s="27">
        <v>0.3</v>
      </c>
      <c r="M176" s="27" t="s">
        <v>36</v>
      </c>
      <c r="N176" s="27" t="s">
        <v>157</v>
      </c>
      <c r="O176" s="27" t="s">
        <v>158</v>
      </c>
      <c r="P176" s="27" t="s">
        <v>41</v>
      </c>
      <c r="Q176" s="27" t="s">
        <v>86</v>
      </c>
      <c r="R176" s="27">
        <v>1.3</v>
      </c>
      <c r="S176" s="27" t="s">
        <v>159</v>
      </c>
    </row>
    <row r="177" spans="1:19" x14ac:dyDescent="0.25">
      <c r="A177" s="27">
        <v>210106</v>
      </c>
      <c r="B177" s="27">
        <v>210106</v>
      </c>
      <c r="C177" s="8" t="s">
        <v>499</v>
      </c>
      <c r="D177" s="27">
        <v>100</v>
      </c>
      <c r="E177" s="27">
        <v>0.8</v>
      </c>
      <c r="F177" s="27">
        <v>0.2</v>
      </c>
      <c r="G177" s="27">
        <v>7.5</v>
      </c>
      <c r="H177" s="27">
        <v>38</v>
      </c>
      <c r="I177" s="27">
        <v>0.06</v>
      </c>
      <c r="J177" s="27">
        <v>38</v>
      </c>
      <c r="K177" s="27" t="s">
        <v>500</v>
      </c>
      <c r="L177" s="27">
        <v>0.03</v>
      </c>
      <c r="M177" s="27" t="s">
        <v>220</v>
      </c>
      <c r="N177" s="27">
        <v>35</v>
      </c>
      <c r="O177" s="27" t="s">
        <v>222</v>
      </c>
      <c r="P177" s="27">
        <v>11</v>
      </c>
      <c r="Q177" s="27">
        <v>0.1</v>
      </c>
      <c r="R177" s="27">
        <v>0</v>
      </c>
      <c r="S177" s="27" t="s">
        <v>223</v>
      </c>
    </row>
    <row r="178" spans="1:19" x14ac:dyDescent="0.25">
      <c r="A178" s="5"/>
      <c r="B178" s="5"/>
      <c r="C178" s="6" t="s">
        <v>42</v>
      </c>
      <c r="D178" s="5"/>
      <c r="E178" s="5">
        <f>+E176+E177</f>
        <v>9</v>
      </c>
      <c r="F178" s="5">
        <f t="shared" ref="F178:S178" si="23">+F176+F177</f>
        <v>3.2</v>
      </c>
      <c r="G178" s="5">
        <f t="shared" si="23"/>
        <v>19.3</v>
      </c>
      <c r="H178" s="5">
        <f t="shared" si="23"/>
        <v>152</v>
      </c>
      <c r="I178" s="5">
        <f t="shared" si="23"/>
        <v>0.12</v>
      </c>
      <c r="J178" s="5">
        <f t="shared" si="23"/>
        <v>39.200000000000003</v>
      </c>
      <c r="K178" s="5">
        <f t="shared" si="23"/>
        <v>9.4</v>
      </c>
      <c r="L178" s="5">
        <f t="shared" si="23"/>
        <v>0.32999999999999996</v>
      </c>
      <c r="M178" s="5">
        <f t="shared" si="23"/>
        <v>0.55000000000000004</v>
      </c>
      <c r="N178" s="5">
        <f t="shared" si="23"/>
        <v>283</v>
      </c>
      <c r="O178" s="5">
        <f t="shared" si="23"/>
        <v>236.18</v>
      </c>
      <c r="P178" s="5">
        <f t="shared" si="23"/>
        <v>41</v>
      </c>
      <c r="Q178" s="5">
        <f t="shared" si="23"/>
        <v>0.30000000000000004</v>
      </c>
      <c r="R178" s="5">
        <f t="shared" si="23"/>
        <v>1.3</v>
      </c>
      <c r="S178" s="5">
        <f t="shared" si="23"/>
        <v>20.69</v>
      </c>
    </row>
    <row r="179" spans="1:19" x14ac:dyDescent="0.25">
      <c r="A179" s="75" t="s">
        <v>49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6"/>
    </row>
    <row r="180" spans="1:19" x14ac:dyDescent="0.25">
      <c r="A180" s="27" t="s">
        <v>501</v>
      </c>
      <c r="B180" s="27" t="s">
        <v>501</v>
      </c>
      <c r="C180" s="10" t="s">
        <v>502</v>
      </c>
      <c r="D180" s="27">
        <v>80</v>
      </c>
      <c r="E180" s="27" t="s">
        <v>138</v>
      </c>
      <c r="F180" s="27" t="s">
        <v>503</v>
      </c>
      <c r="G180" s="27" t="s">
        <v>504</v>
      </c>
      <c r="H180" s="27" t="s">
        <v>505</v>
      </c>
      <c r="I180" s="27" t="s">
        <v>105</v>
      </c>
      <c r="J180" s="27" t="s">
        <v>506</v>
      </c>
      <c r="K180" s="27" t="s">
        <v>36</v>
      </c>
      <c r="L180" s="27">
        <f>0.04*0.6</f>
        <v>2.4E-2</v>
      </c>
      <c r="M180" s="27" t="s">
        <v>507</v>
      </c>
      <c r="N180" s="27" t="s">
        <v>508</v>
      </c>
      <c r="O180" s="27" t="s">
        <v>509</v>
      </c>
      <c r="P180" s="27" t="s">
        <v>510</v>
      </c>
      <c r="Q180" s="27" t="s">
        <v>511</v>
      </c>
      <c r="R180" s="27">
        <v>0.05</v>
      </c>
      <c r="S180" s="27" t="s">
        <v>512</v>
      </c>
    </row>
    <row r="181" spans="1:19" x14ac:dyDescent="0.25">
      <c r="A181" s="27" t="s">
        <v>513</v>
      </c>
      <c r="B181" s="27" t="s">
        <v>514</v>
      </c>
      <c r="C181" s="10" t="s">
        <v>515</v>
      </c>
      <c r="D181" s="27" t="s">
        <v>29</v>
      </c>
      <c r="E181" s="27" t="s">
        <v>516</v>
      </c>
      <c r="F181" s="27" t="s">
        <v>517</v>
      </c>
      <c r="G181" s="27" t="s">
        <v>518</v>
      </c>
      <c r="H181" s="27" t="s">
        <v>519</v>
      </c>
      <c r="I181" s="27" t="s">
        <v>426</v>
      </c>
      <c r="J181" s="27" t="s">
        <v>520</v>
      </c>
      <c r="K181" s="27" t="s">
        <v>55</v>
      </c>
      <c r="L181" s="27">
        <v>7.0000000000000007E-2</v>
      </c>
      <c r="M181" s="27" t="s">
        <v>521</v>
      </c>
      <c r="N181" s="27" t="s">
        <v>522</v>
      </c>
      <c r="O181" s="27" t="s">
        <v>381</v>
      </c>
      <c r="P181" s="27" t="s">
        <v>523</v>
      </c>
      <c r="Q181" s="27" t="s">
        <v>524</v>
      </c>
      <c r="R181" s="27">
        <v>0.08</v>
      </c>
      <c r="S181" s="27" t="s">
        <v>525</v>
      </c>
    </row>
    <row r="182" spans="1:19" x14ac:dyDescent="0.25">
      <c r="A182" s="27" t="s">
        <v>526</v>
      </c>
      <c r="B182" s="27" t="s">
        <v>527</v>
      </c>
      <c r="C182" s="10" t="s">
        <v>1473</v>
      </c>
      <c r="D182" s="27">
        <v>100</v>
      </c>
      <c r="E182" s="27">
        <v>9.2799999999999994</v>
      </c>
      <c r="F182" s="27">
        <v>4.16</v>
      </c>
      <c r="G182" s="27">
        <v>11.84</v>
      </c>
      <c r="H182" s="27">
        <v>121.92</v>
      </c>
      <c r="I182" s="27" t="s">
        <v>199</v>
      </c>
      <c r="J182" s="27" t="s">
        <v>36</v>
      </c>
      <c r="K182" s="27" t="s">
        <v>36</v>
      </c>
      <c r="L182" s="27">
        <v>0.08</v>
      </c>
      <c r="M182" s="27" t="s">
        <v>112</v>
      </c>
      <c r="N182" s="27" t="s">
        <v>528</v>
      </c>
      <c r="O182" s="27" t="s">
        <v>529</v>
      </c>
      <c r="P182" s="27" t="s">
        <v>530</v>
      </c>
      <c r="Q182" s="27" t="s">
        <v>531</v>
      </c>
      <c r="R182" s="27">
        <v>0.9</v>
      </c>
      <c r="S182" s="27" t="s">
        <v>532</v>
      </c>
    </row>
    <row r="183" spans="1:19" x14ac:dyDescent="0.25">
      <c r="A183" s="49" t="s">
        <v>533</v>
      </c>
      <c r="B183" s="49" t="s">
        <v>534</v>
      </c>
      <c r="C183" s="10" t="s">
        <v>535</v>
      </c>
      <c r="D183" s="49">
        <v>180</v>
      </c>
      <c r="E183" s="49" t="s">
        <v>153</v>
      </c>
      <c r="F183" s="49" t="s">
        <v>536</v>
      </c>
      <c r="G183" s="49" t="s">
        <v>537</v>
      </c>
      <c r="H183" s="49" t="s">
        <v>538</v>
      </c>
      <c r="I183" s="49" t="s">
        <v>123</v>
      </c>
      <c r="J183" s="49">
        <v>0</v>
      </c>
      <c r="K183" s="49" t="s">
        <v>36</v>
      </c>
      <c r="L183" s="49">
        <v>0</v>
      </c>
      <c r="M183" s="49">
        <v>0</v>
      </c>
      <c r="N183" s="49">
        <v>33.44</v>
      </c>
      <c r="O183" s="49" t="s">
        <v>539</v>
      </c>
      <c r="P183" s="49">
        <v>0</v>
      </c>
      <c r="Q183" s="49" t="s">
        <v>540</v>
      </c>
      <c r="R183" s="49">
        <v>0.1</v>
      </c>
      <c r="S183" s="49" t="s">
        <v>541</v>
      </c>
    </row>
    <row r="184" spans="1:19" x14ac:dyDescent="0.25">
      <c r="A184" s="51" t="s">
        <v>482</v>
      </c>
      <c r="B184" s="51" t="s">
        <v>483</v>
      </c>
      <c r="C184" s="10" t="s">
        <v>1470</v>
      </c>
      <c r="D184" s="27" t="s">
        <v>29</v>
      </c>
      <c r="E184" s="51">
        <v>0.14000000000000001</v>
      </c>
      <c r="F184" s="51">
        <v>0.02</v>
      </c>
      <c r="G184" s="51">
        <v>33.479999999999997</v>
      </c>
      <c r="H184" s="51">
        <v>132</v>
      </c>
      <c r="I184" s="51" t="s">
        <v>199</v>
      </c>
      <c r="J184" s="51">
        <v>4.5</v>
      </c>
      <c r="K184" s="27" t="s">
        <v>36</v>
      </c>
      <c r="L184" s="27">
        <v>0.05</v>
      </c>
      <c r="M184" s="27" t="s">
        <v>546</v>
      </c>
      <c r="N184" s="27" t="s">
        <v>547</v>
      </c>
      <c r="O184" s="27" t="s">
        <v>548</v>
      </c>
      <c r="P184" s="27" t="s">
        <v>549</v>
      </c>
      <c r="Q184" s="27" t="s">
        <v>550</v>
      </c>
      <c r="R184" s="27">
        <v>0.1</v>
      </c>
      <c r="S184" s="27" t="s">
        <v>551</v>
      </c>
    </row>
    <row r="185" spans="1:19" x14ac:dyDescent="0.25">
      <c r="A185" s="53" t="s">
        <v>65</v>
      </c>
      <c r="B185" s="53" t="s">
        <v>65</v>
      </c>
      <c r="C185" s="10" t="s">
        <v>66</v>
      </c>
      <c r="D185" s="27">
        <v>20</v>
      </c>
      <c r="E185" s="27" t="s">
        <v>153</v>
      </c>
      <c r="F185" s="27" t="s">
        <v>196</v>
      </c>
      <c r="G185" s="27" t="s">
        <v>197</v>
      </c>
      <c r="H185" s="27" t="s">
        <v>198</v>
      </c>
      <c r="I185" s="27" t="s">
        <v>199</v>
      </c>
      <c r="J185" s="27" t="s">
        <v>36</v>
      </c>
      <c r="K185" s="27" t="s">
        <v>36</v>
      </c>
      <c r="L185" s="27">
        <f>0.012*2</f>
        <v>2.4E-2</v>
      </c>
      <c r="M185" s="27" t="s">
        <v>200</v>
      </c>
      <c r="N185" s="27" t="s">
        <v>201</v>
      </c>
      <c r="O185" s="27" t="s">
        <v>202</v>
      </c>
      <c r="P185" s="27" t="s">
        <v>203</v>
      </c>
      <c r="Q185" s="27" t="s">
        <v>148</v>
      </c>
      <c r="R185" s="27">
        <v>1.2</v>
      </c>
      <c r="S185" s="27" t="s">
        <v>36</v>
      </c>
    </row>
    <row r="186" spans="1:19" x14ac:dyDescent="0.25">
      <c r="A186" s="27" t="s">
        <v>65</v>
      </c>
      <c r="B186" s="27" t="s">
        <v>65</v>
      </c>
      <c r="C186" s="10" t="s">
        <v>1460</v>
      </c>
      <c r="D186" s="27" t="s">
        <v>35</v>
      </c>
      <c r="E186" s="27" t="s">
        <v>204</v>
      </c>
      <c r="F186" s="27" t="s">
        <v>90</v>
      </c>
      <c r="G186" s="27" t="s">
        <v>205</v>
      </c>
      <c r="H186" s="27" t="s">
        <v>206</v>
      </c>
      <c r="I186" s="27" t="s">
        <v>199</v>
      </c>
      <c r="J186" s="27" t="s">
        <v>36</v>
      </c>
      <c r="K186" s="27" t="s">
        <v>36</v>
      </c>
      <c r="L186" s="27">
        <v>2.4E-2</v>
      </c>
      <c r="M186" s="27" t="s">
        <v>207</v>
      </c>
      <c r="N186" s="27" t="s">
        <v>208</v>
      </c>
      <c r="O186" s="27" t="s">
        <v>208</v>
      </c>
      <c r="P186" s="27" t="s">
        <v>209</v>
      </c>
      <c r="Q186" s="27" t="s">
        <v>210</v>
      </c>
      <c r="R186" s="27">
        <v>1.2</v>
      </c>
      <c r="S186" s="27" t="s">
        <v>211</v>
      </c>
    </row>
    <row r="187" spans="1:19" x14ac:dyDescent="0.25">
      <c r="A187" s="5"/>
      <c r="B187" s="5"/>
      <c r="C187" s="6" t="s">
        <v>42</v>
      </c>
      <c r="D187" s="5"/>
      <c r="E187" s="5">
        <v>19.5</v>
      </c>
      <c r="F187" s="5">
        <v>21.93</v>
      </c>
      <c r="G187" s="5">
        <v>99.53</v>
      </c>
      <c r="H187" s="5">
        <v>674.92</v>
      </c>
      <c r="I187" s="5">
        <v>0.32</v>
      </c>
      <c r="J187" s="5">
        <v>21.7</v>
      </c>
      <c r="K187" s="5">
        <v>6</v>
      </c>
      <c r="L187" s="5">
        <f t="shared" ref="L187:S187" si="24">+L180+L181+L182+L183+L184+L185+L186</f>
        <v>0.27199999999999996</v>
      </c>
      <c r="M187" s="5">
        <f t="shared" si="24"/>
        <v>5.8100000000000005</v>
      </c>
      <c r="N187" s="5">
        <f t="shared" si="24"/>
        <v>239.82000000000002</v>
      </c>
      <c r="O187" s="5">
        <f t="shared" si="24"/>
        <v>412.57</v>
      </c>
      <c r="P187" s="5">
        <f t="shared" si="24"/>
        <v>84.7</v>
      </c>
      <c r="Q187" s="5">
        <f t="shared" si="24"/>
        <v>5.7100000000000009</v>
      </c>
      <c r="R187" s="5">
        <f t="shared" si="24"/>
        <v>3.63</v>
      </c>
      <c r="S187" s="5">
        <f t="shared" si="24"/>
        <v>21.1</v>
      </c>
    </row>
    <row r="188" spans="1:19" x14ac:dyDescent="0.25">
      <c r="A188" s="75" t="s">
        <v>67</v>
      </c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6"/>
    </row>
    <row r="189" spans="1:19" x14ac:dyDescent="0.25">
      <c r="A189" s="27" t="s">
        <v>224</v>
      </c>
      <c r="B189" s="27" t="s">
        <v>225</v>
      </c>
      <c r="C189" s="10" t="s">
        <v>226</v>
      </c>
      <c r="D189" s="27" t="s">
        <v>29</v>
      </c>
      <c r="E189" s="27" t="s">
        <v>201</v>
      </c>
      <c r="F189" s="27" t="s">
        <v>227</v>
      </c>
      <c r="G189" s="27">
        <v>30.83</v>
      </c>
      <c r="H189" s="27" t="s">
        <v>228</v>
      </c>
      <c r="I189" s="27" t="s">
        <v>105</v>
      </c>
      <c r="J189" s="27" t="s">
        <v>229</v>
      </c>
      <c r="K189" s="27" t="s">
        <v>552</v>
      </c>
      <c r="L189" s="27">
        <f>0.06*2</f>
        <v>0.12</v>
      </c>
      <c r="M189" s="27" t="s">
        <v>230</v>
      </c>
      <c r="N189" s="27" t="s">
        <v>231</v>
      </c>
      <c r="O189" s="27" t="s">
        <v>232</v>
      </c>
      <c r="P189" s="27" t="s">
        <v>233</v>
      </c>
      <c r="Q189" s="27" t="s">
        <v>234</v>
      </c>
      <c r="R189" s="27">
        <v>0</v>
      </c>
      <c r="S189" s="27" t="s">
        <v>235</v>
      </c>
    </row>
    <row r="190" spans="1:19" ht="25.5" x14ac:dyDescent="0.25">
      <c r="A190" s="29" t="s">
        <v>553</v>
      </c>
      <c r="B190" s="27" t="s">
        <v>554</v>
      </c>
      <c r="C190" s="3" t="s">
        <v>555</v>
      </c>
      <c r="D190" s="27">
        <v>80</v>
      </c>
      <c r="E190" s="27">
        <v>1.9</v>
      </c>
      <c r="F190" s="27" t="s">
        <v>556</v>
      </c>
      <c r="G190" s="27" t="s">
        <v>301</v>
      </c>
      <c r="H190" s="27" t="s">
        <v>557</v>
      </c>
      <c r="I190" s="27" t="s">
        <v>123</v>
      </c>
      <c r="J190" s="27" t="s">
        <v>156</v>
      </c>
      <c r="K190" s="27">
        <v>200</v>
      </c>
      <c r="L190" s="27">
        <v>0</v>
      </c>
      <c r="M190" s="27">
        <v>0</v>
      </c>
      <c r="N190" s="27">
        <v>10</v>
      </c>
      <c r="O190" s="27" t="s">
        <v>558</v>
      </c>
      <c r="P190" s="27">
        <v>0</v>
      </c>
      <c r="Q190" s="27" t="s">
        <v>108</v>
      </c>
      <c r="R190" s="27">
        <v>0.4</v>
      </c>
      <c r="S190" s="27" t="s">
        <v>559</v>
      </c>
    </row>
    <row r="191" spans="1:19" x14ac:dyDescent="0.25">
      <c r="A191" s="27">
        <v>160223</v>
      </c>
      <c r="B191" s="27">
        <v>160224</v>
      </c>
      <c r="C191" s="10" t="s">
        <v>70</v>
      </c>
      <c r="D191" s="27">
        <v>200</v>
      </c>
      <c r="E191" s="27">
        <v>2</v>
      </c>
      <c r="F191" s="27">
        <v>0.2</v>
      </c>
      <c r="G191" s="27">
        <v>20.2</v>
      </c>
      <c r="H191" s="27">
        <v>93</v>
      </c>
      <c r="I191" s="27">
        <v>0.01</v>
      </c>
      <c r="J191" s="27">
        <v>0.2</v>
      </c>
      <c r="K191" s="27">
        <v>0.02</v>
      </c>
      <c r="L191" s="27">
        <v>0.09</v>
      </c>
      <c r="M191" s="27">
        <v>0.12</v>
      </c>
      <c r="N191" s="27">
        <v>14.68</v>
      </c>
      <c r="O191" s="27">
        <v>39.15</v>
      </c>
      <c r="P191" s="27">
        <v>2.62</v>
      </c>
      <c r="Q191" s="27">
        <v>0.53</v>
      </c>
      <c r="R191" s="27">
        <v>0</v>
      </c>
      <c r="S191" s="27">
        <v>4</v>
      </c>
    </row>
    <row r="192" spans="1:19" x14ac:dyDescent="0.25">
      <c r="A192" s="5"/>
      <c r="B192" s="5"/>
      <c r="C192" s="6" t="s">
        <v>42</v>
      </c>
      <c r="D192" s="5"/>
      <c r="E192" s="5">
        <v>13.84</v>
      </c>
      <c r="F192" s="5">
        <v>12.75</v>
      </c>
      <c r="G192" s="5">
        <v>38.97</v>
      </c>
      <c r="H192" s="5">
        <v>337.01</v>
      </c>
      <c r="I192" s="5">
        <v>0.08</v>
      </c>
      <c r="J192" s="5">
        <v>0.60000000000000009</v>
      </c>
      <c r="K192" s="5">
        <v>213.52</v>
      </c>
      <c r="L192" s="5">
        <v>0.21</v>
      </c>
      <c r="M192" s="5">
        <f t="shared" ref="M192:S192" si="25">+M189+M190+M191</f>
        <v>0.13</v>
      </c>
      <c r="N192" s="5">
        <f t="shared" si="25"/>
        <v>139.18</v>
      </c>
      <c r="O192" s="5">
        <f t="shared" si="25"/>
        <v>179.85</v>
      </c>
      <c r="P192" s="5">
        <f t="shared" si="25"/>
        <v>32.22</v>
      </c>
      <c r="Q192" s="5">
        <f t="shared" si="25"/>
        <v>1.8900000000000001</v>
      </c>
      <c r="R192" s="5">
        <f t="shared" si="25"/>
        <v>0.4</v>
      </c>
      <c r="S192" s="5">
        <f t="shared" si="25"/>
        <v>13.549999999999999</v>
      </c>
    </row>
    <row r="193" spans="1:19" x14ac:dyDescent="0.25">
      <c r="A193" s="75" t="s">
        <v>73</v>
      </c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6"/>
    </row>
    <row r="194" spans="1:19" x14ac:dyDescent="0.25">
      <c r="A194" s="27">
        <v>120401</v>
      </c>
      <c r="B194" s="27">
        <v>120401</v>
      </c>
      <c r="C194" s="10" t="s">
        <v>1452</v>
      </c>
      <c r="D194" s="27" t="s">
        <v>76</v>
      </c>
      <c r="E194" s="27">
        <v>10</v>
      </c>
      <c r="F194" s="27">
        <v>11.4</v>
      </c>
      <c r="G194" s="27">
        <v>5</v>
      </c>
      <c r="H194" s="27">
        <v>158</v>
      </c>
      <c r="I194" s="27">
        <v>0.09</v>
      </c>
      <c r="J194" s="27">
        <v>0.82</v>
      </c>
      <c r="K194" s="27" t="s">
        <v>560</v>
      </c>
      <c r="L194" s="27">
        <v>0.08</v>
      </c>
      <c r="M194" s="27" t="s">
        <v>561</v>
      </c>
      <c r="N194" s="27">
        <v>284.57</v>
      </c>
      <c r="O194" s="27" t="s">
        <v>562</v>
      </c>
      <c r="P194" s="27">
        <v>26.5</v>
      </c>
      <c r="Q194" s="27">
        <v>0.63</v>
      </c>
      <c r="R194" s="27">
        <v>0.2</v>
      </c>
      <c r="S194" s="27">
        <v>30</v>
      </c>
    </row>
    <row r="195" spans="1:19" x14ac:dyDescent="0.25">
      <c r="A195" s="62" t="s">
        <v>247</v>
      </c>
      <c r="B195" s="62" t="s">
        <v>248</v>
      </c>
      <c r="C195" s="10" t="s">
        <v>1486</v>
      </c>
      <c r="D195" s="27">
        <v>200</v>
      </c>
      <c r="E195" s="27" t="s">
        <v>249</v>
      </c>
      <c r="F195" s="27" t="s">
        <v>250</v>
      </c>
      <c r="G195" s="27" t="s">
        <v>251</v>
      </c>
      <c r="H195" s="27" t="s">
        <v>252</v>
      </c>
      <c r="I195" s="27" t="s">
        <v>253</v>
      </c>
      <c r="J195" s="27" t="s">
        <v>36</v>
      </c>
      <c r="K195" s="27" t="s">
        <v>61</v>
      </c>
      <c r="L195" s="27">
        <v>0.08</v>
      </c>
      <c r="M195" s="27" t="s">
        <v>207</v>
      </c>
      <c r="N195" s="27" t="s">
        <v>254</v>
      </c>
      <c r="O195" s="27" t="s">
        <v>255</v>
      </c>
      <c r="P195" s="27">
        <v>50</v>
      </c>
      <c r="Q195" s="27">
        <v>0</v>
      </c>
      <c r="R195" s="27">
        <v>0.1</v>
      </c>
      <c r="S195" s="27" t="s">
        <v>257</v>
      </c>
    </row>
    <row r="196" spans="1:19" x14ac:dyDescent="0.25">
      <c r="A196" s="51" t="s">
        <v>293</v>
      </c>
      <c r="B196" s="51" t="s">
        <v>293</v>
      </c>
      <c r="C196" s="10" t="s">
        <v>294</v>
      </c>
      <c r="D196" s="27" t="s">
        <v>29</v>
      </c>
      <c r="E196" s="27" t="s">
        <v>36</v>
      </c>
      <c r="F196" s="27" t="s">
        <v>36</v>
      </c>
      <c r="G196" s="27" t="s">
        <v>146</v>
      </c>
      <c r="H196" s="27" t="s">
        <v>147</v>
      </c>
      <c r="I196" s="27" t="s">
        <v>36</v>
      </c>
      <c r="J196" s="27">
        <v>0.2</v>
      </c>
      <c r="K196" s="27" t="s">
        <v>36</v>
      </c>
      <c r="L196" s="27">
        <v>0</v>
      </c>
      <c r="M196" s="27" t="s">
        <v>36</v>
      </c>
      <c r="N196" s="27" t="s">
        <v>148</v>
      </c>
      <c r="O196" s="27" t="s">
        <v>36</v>
      </c>
      <c r="P196" s="27" t="s">
        <v>36</v>
      </c>
      <c r="Q196" s="27" t="s">
        <v>123</v>
      </c>
      <c r="R196" s="27">
        <v>0.1</v>
      </c>
      <c r="S196" s="27" t="s">
        <v>36</v>
      </c>
    </row>
    <row r="197" spans="1:19" x14ac:dyDescent="0.25">
      <c r="A197" s="29" t="s">
        <v>37</v>
      </c>
      <c r="B197" s="29" t="s">
        <v>38</v>
      </c>
      <c r="C197" s="3" t="s">
        <v>39</v>
      </c>
      <c r="D197" s="29" t="s">
        <v>40</v>
      </c>
      <c r="E197" s="29">
        <v>0.08</v>
      </c>
      <c r="F197" s="29">
        <v>8.25</v>
      </c>
      <c r="G197" s="29">
        <v>0.08</v>
      </c>
      <c r="H197" s="29" t="s">
        <v>101</v>
      </c>
      <c r="I197" s="29" t="s">
        <v>36</v>
      </c>
      <c r="J197" s="29" t="s">
        <v>36</v>
      </c>
      <c r="K197" s="29" t="s">
        <v>41</v>
      </c>
      <c r="L197" s="29">
        <v>0.1</v>
      </c>
      <c r="M197" s="29" t="s">
        <v>102</v>
      </c>
      <c r="N197" s="29" t="s">
        <v>103</v>
      </c>
      <c r="O197" s="29" t="s">
        <v>104</v>
      </c>
      <c r="P197" s="29" t="s">
        <v>36</v>
      </c>
      <c r="Q197" s="29" t="s">
        <v>105</v>
      </c>
      <c r="R197" s="29">
        <v>0.4</v>
      </c>
      <c r="S197" s="29" t="s">
        <v>106</v>
      </c>
    </row>
    <row r="198" spans="1:19" x14ac:dyDescent="0.25">
      <c r="A198" s="27" t="s">
        <v>33</v>
      </c>
      <c r="B198" s="27" t="s">
        <v>33</v>
      </c>
      <c r="C198" s="30" t="s">
        <v>34</v>
      </c>
      <c r="D198" s="27" t="s">
        <v>35</v>
      </c>
      <c r="E198" s="27" t="s">
        <v>153</v>
      </c>
      <c r="F198" s="27" t="s">
        <v>196</v>
      </c>
      <c r="G198" s="27" t="s">
        <v>197</v>
      </c>
      <c r="H198" s="27" t="s">
        <v>198</v>
      </c>
      <c r="I198" s="27" t="s">
        <v>199</v>
      </c>
      <c r="J198" s="27" t="s">
        <v>36</v>
      </c>
      <c r="K198" s="27" t="s">
        <v>36</v>
      </c>
      <c r="L198" s="27">
        <f>0.012*2</f>
        <v>2.4E-2</v>
      </c>
      <c r="M198" s="27" t="s">
        <v>200</v>
      </c>
      <c r="N198" s="27" t="s">
        <v>201</v>
      </c>
      <c r="O198" s="27" t="s">
        <v>202</v>
      </c>
      <c r="P198" s="27" t="s">
        <v>203</v>
      </c>
      <c r="Q198" s="27" t="s">
        <v>148</v>
      </c>
      <c r="R198" s="27">
        <v>1.2</v>
      </c>
      <c r="S198" s="27" t="s">
        <v>36</v>
      </c>
    </row>
    <row r="199" spans="1:19" x14ac:dyDescent="0.25">
      <c r="A199" s="27" t="s">
        <v>65</v>
      </c>
      <c r="B199" s="27" t="s">
        <v>65</v>
      </c>
      <c r="C199" s="10" t="s">
        <v>1460</v>
      </c>
      <c r="D199" s="27">
        <v>40</v>
      </c>
      <c r="E199" s="27" t="s">
        <v>266</v>
      </c>
      <c r="F199" s="27" t="s">
        <v>267</v>
      </c>
      <c r="G199" s="27" t="s">
        <v>268</v>
      </c>
      <c r="H199" s="27" t="s">
        <v>113</v>
      </c>
      <c r="I199" s="27" t="s">
        <v>105</v>
      </c>
      <c r="J199" s="27" t="s">
        <v>36</v>
      </c>
      <c r="K199" s="27" t="s">
        <v>36</v>
      </c>
      <c r="L199" s="27">
        <v>1.2E-2</v>
      </c>
      <c r="M199" s="27" t="s">
        <v>114</v>
      </c>
      <c r="N199" s="27" t="s">
        <v>115</v>
      </c>
      <c r="O199" s="27" t="s">
        <v>115</v>
      </c>
      <c r="P199" s="27" t="s">
        <v>116</v>
      </c>
      <c r="Q199" s="27" t="s">
        <v>117</v>
      </c>
      <c r="R199" s="27">
        <v>0.6</v>
      </c>
      <c r="S199" s="27" t="s">
        <v>69</v>
      </c>
    </row>
    <row r="200" spans="1:19" x14ac:dyDescent="0.25">
      <c r="A200" s="27" t="s">
        <v>236</v>
      </c>
      <c r="B200" s="27" t="s">
        <v>236</v>
      </c>
      <c r="C200" s="10" t="s">
        <v>237</v>
      </c>
      <c r="D200" s="27" t="s">
        <v>149</v>
      </c>
      <c r="E200" s="27" t="s">
        <v>238</v>
      </c>
      <c r="F200" s="27" t="s">
        <v>239</v>
      </c>
      <c r="G200" s="27" t="s">
        <v>240</v>
      </c>
      <c r="H200" s="27" t="s">
        <v>241</v>
      </c>
      <c r="I200" s="27" t="s">
        <v>230</v>
      </c>
      <c r="J200" s="27" t="s">
        <v>86</v>
      </c>
      <c r="K200" s="27" t="s">
        <v>242</v>
      </c>
      <c r="L200" s="27">
        <v>0.08</v>
      </c>
      <c r="M200" s="27" t="s">
        <v>199</v>
      </c>
      <c r="N200" s="27" t="s">
        <v>243</v>
      </c>
      <c r="O200" s="27" t="s">
        <v>244</v>
      </c>
      <c r="P200" s="27" t="s">
        <v>245</v>
      </c>
      <c r="Q200" s="27" t="s">
        <v>199</v>
      </c>
      <c r="R200" s="27">
        <v>0.3</v>
      </c>
      <c r="S200" s="27" t="s">
        <v>246</v>
      </c>
    </row>
    <row r="201" spans="1:19" x14ac:dyDescent="0.25">
      <c r="A201" s="5"/>
      <c r="B201" s="5"/>
      <c r="C201" s="6" t="s">
        <v>42</v>
      </c>
      <c r="D201" s="5"/>
      <c r="E201" s="5">
        <v>27.62</v>
      </c>
      <c r="F201" s="5">
        <v>21.83</v>
      </c>
      <c r="G201" s="5">
        <v>105.64999999999999</v>
      </c>
      <c r="H201" s="5">
        <v>727.19</v>
      </c>
      <c r="I201" s="5">
        <v>0.33</v>
      </c>
      <c r="J201" s="5">
        <v>1.02</v>
      </c>
      <c r="K201" s="5">
        <f t="shared" ref="K201:S201" si="26">+K194+K195+K196+K197+K198+K199+K200</f>
        <v>114.46000000000001</v>
      </c>
      <c r="L201" s="5">
        <f t="shared" si="26"/>
        <v>0.37600000000000006</v>
      </c>
      <c r="M201" s="5">
        <f t="shared" si="26"/>
        <v>2.74</v>
      </c>
      <c r="N201" s="5">
        <f t="shared" si="26"/>
        <v>416.57999999999993</v>
      </c>
      <c r="O201" s="5">
        <f t="shared" si="26"/>
        <v>436.15000000000003</v>
      </c>
      <c r="P201" s="5">
        <f t="shared" si="26"/>
        <v>93.5</v>
      </c>
      <c r="Q201" s="5">
        <f t="shared" si="26"/>
        <v>1.8400000000000003</v>
      </c>
      <c r="R201" s="5">
        <f t="shared" si="26"/>
        <v>2.9</v>
      </c>
      <c r="S201" s="5">
        <f t="shared" si="26"/>
        <v>37.059999999999995</v>
      </c>
    </row>
    <row r="202" spans="1:19" x14ac:dyDescent="0.25">
      <c r="A202" s="75" t="s">
        <v>118</v>
      </c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6"/>
    </row>
    <row r="203" spans="1:19" x14ac:dyDescent="0.25">
      <c r="A203" s="27" t="s">
        <v>269</v>
      </c>
      <c r="B203" s="27" t="s">
        <v>269</v>
      </c>
      <c r="C203" s="10" t="s">
        <v>120</v>
      </c>
      <c r="D203" s="27" t="s">
        <v>270</v>
      </c>
      <c r="E203" s="27" t="s">
        <v>271</v>
      </c>
      <c r="F203" s="27" t="s">
        <v>271</v>
      </c>
      <c r="G203" s="27">
        <v>43</v>
      </c>
      <c r="H203" s="27" t="s">
        <v>273</v>
      </c>
      <c r="I203" s="27">
        <v>0.3</v>
      </c>
      <c r="J203" s="27">
        <v>0</v>
      </c>
      <c r="K203" s="27">
        <v>300</v>
      </c>
      <c r="L203" s="27">
        <v>0</v>
      </c>
      <c r="M203" s="27">
        <v>0</v>
      </c>
      <c r="N203" s="27">
        <v>0</v>
      </c>
      <c r="O203" s="27" t="s">
        <v>276</v>
      </c>
      <c r="P203" s="27">
        <v>0</v>
      </c>
      <c r="Q203" s="27">
        <v>0</v>
      </c>
      <c r="R203" s="27">
        <v>0</v>
      </c>
      <c r="S203" s="27" t="s">
        <v>278</v>
      </c>
    </row>
    <row r="204" spans="1:19" x14ac:dyDescent="0.25">
      <c r="A204" s="5"/>
      <c r="B204" s="5"/>
      <c r="C204" s="6" t="s">
        <v>42</v>
      </c>
      <c r="D204" s="5"/>
      <c r="E204" s="5" t="str">
        <f>+E203</f>
        <v>0,56</v>
      </c>
      <c r="F204" s="5" t="str">
        <f t="shared" ref="F204:S204" si="27">+F203</f>
        <v>0,56</v>
      </c>
      <c r="G204" s="5">
        <f t="shared" si="27"/>
        <v>43</v>
      </c>
      <c r="H204" s="5" t="str">
        <f t="shared" si="27"/>
        <v>65,80</v>
      </c>
      <c r="I204" s="5">
        <f t="shared" si="27"/>
        <v>0.3</v>
      </c>
      <c r="J204" s="5">
        <f t="shared" si="27"/>
        <v>0</v>
      </c>
      <c r="K204" s="5">
        <f t="shared" si="27"/>
        <v>300</v>
      </c>
      <c r="L204" s="5">
        <f t="shared" si="27"/>
        <v>0</v>
      </c>
      <c r="M204" s="5">
        <f t="shared" si="27"/>
        <v>0</v>
      </c>
      <c r="N204" s="5">
        <f t="shared" si="27"/>
        <v>0</v>
      </c>
      <c r="O204" s="5" t="str">
        <f t="shared" si="27"/>
        <v>15,40</v>
      </c>
      <c r="P204" s="5">
        <f t="shared" si="27"/>
        <v>0</v>
      </c>
      <c r="Q204" s="5">
        <f t="shared" si="27"/>
        <v>0</v>
      </c>
      <c r="R204" s="5">
        <f t="shared" si="27"/>
        <v>0</v>
      </c>
      <c r="S204" s="5" t="str">
        <f t="shared" si="27"/>
        <v>2,80</v>
      </c>
    </row>
    <row r="205" spans="1:19" x14ac:dyDescent="0.25">
      <c r="A205" s="5"/>
      <c r="B205" s="5"/>
      <c r="C205" s="6" t="s">
        <v>125</v>
      </c>
      <c r="D205" s="5"/>
      <c r="E205" s="5">
        <f>+E204+E201+E192+E187+E178+E174</f>
        <v>80.451999999999998</v>
      </c>
      <c r="F205" s="5">
        <f t="shared" ref="F205:S205" si="28">+F204+F201+F192+F187+F178+F174</f>
        <v>78.091999999999999</v>
      </c>
      <c r="G205" s="5">
        <f t="shared" si="28"/>
        <v>334.34999999999997</v>
      </c>
      <c r="H205" s="5">
        <f t="shared" si="28"/>
        <v>2268.5280000000002</v>
      </c>
      <c r="I205" s="5">
        <f t="shared" si="28"/>
        <v>1.218</v>
      </c>
      <c r="J205" s="5">
        <f t="shared" si="28"/>
        <v>62.664000000000001</v>
      </c>
      <c r="K205" s="5">
        <f t="shared" si="28"/>
        <v>718.18</v>
      </c>
      <c r="L205" s="5">
        <f t="shared" si="28"/>
        <v>1.3960000000000001</v>
      </c>
      <c r="M205" s="5">
        <f t="shared" si="28"/>
        <v>9.98</v>
      </c>
      <c r="N205" s="5">
        <f t="shared" si="28"/>
        <v>1147.9279999999999</v>
      </c>
      <c r="O205" s="5">
        <f t="shared" si="28"/>
        <v>1730.24</v>
      </c>
      <c r="P205" s="5">
        <f t="shared" si="28"/>
        <v>254.02</v>
      </c>
      <c r="Q205" s="5">
        <f t="shared" si="28"/>
        <v>11.586000000000002</v>
      </c>
      <c r="R205" s="5">
        <f t="shared" si="28"/>
        <v>9.5300000000000011</v>
      </c>
      <c r="S205" s="5">
        <f t="shared" si="28"/>
        <v>97.159999999999982</v>
      </c>
    </row>
    <row r="206" spans="1:19" x14ac:dyDescent="0.25">
      <c r="A206" s="27"/>
      <c r="B206" s="27"/>
      <c r="C206" s="1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</row>
    <row r="207" spans="1:19" x14ac:dyDescent="0.25">
      <c r="A207" s="27"/>
      <c r="B207" s="27"/>
      <c r="C207" s="10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</row>
    <row r="208" spans="1:19" x14ac:dyDescent="0.25">
      <c r="A208" s="79" t="s">
        <v>0</v>
      </c>
      <c r="B208" s="79" t="s">
        <v>1</v>
      </c>
      <c r="C208" s="73" t="s">
        <v>126</v>
      </c>
      <c r="D208" s="72" t="s">
        <v>127</v>
      </c>
      <c r="E208" s="72" t="s">
        <v>8</v>
      </c>
      <c r="F208" s="72" t="s">
        <v>9</v>
      </c>
      <c r="G208" s="72" t="s">
        <v>10</v>
      </c>
      <c r="H208" s="77" t="s">
        <v>5</v>
      </c>
      <c r="I208" s="72" t="s">
        <v>6</v>
      </c>
      <c r="J208" s="72"/>
      <c r="K208" s="72"/>
      <c r="L208" s="72"/>
      <c r="M208" s="72"/>
      <c r="N208" s="72" t="s">
        <v>7</v>
      </c>
      <c r="O208" s="72"/>
      <c r="P208" s="72"/>
      <c r="Q208" s="72"/>
      <c r="R208" s="72"/>
      <c r="S208" s="72"/>
    </row>
    <row r="209" spans="1:19" ht="25.15" customHeight="1" x14ac:dyDescent="0.25">
      <c r="A209" s="79"/>
      <c r="B209" s="79"/>
      <c r="C209" s="80"/>
      <c r="D209" s="72"/>
      <c r="E209" s="72"/>
      <c r="F209" s="72"/>
      <c r="G209" s="72"/>
      <c r="H209" s="78"/>
      <c r="I209" s="72" t="s">
        <v>11</v>
      </c>
      <c r="J209" s="72" t="s">
        <v>12</v>
      </c>
      <c r="K209" s="72" t="s">
        <v>13</v>
      </c>
      <c r="L209" s="72" t="s">
        <v>14</v>
      </c>
      <c r="M209" s="79" t="s">
        <v>15</v>
      </c>
      <c r="N209" s="72" t="s">
        <v>16</v>
      </c>
      <c r="O209" s="72" t="s">
        <v>17</v>
      </c>
      <c r="P209" s="72" t="s">
        <v>18</v>
      </c>
      <c r="Q209" s="72" t="s">
        <v>19</v>
      </c>
      <c r="R209" s="73" t="s">
        <v>20</v>
      </c>
      <c r="S209" s="72" t="s">
        <v>21</v>
      </c>
    </row>
    <row r="210" spans="1:19" x14ac:dyDescent="0.25">
      <c r="A210" s="79"/>
      <c r="B210" s="79"/>
      <c r="C210" s="74"/>
      <c r="D210" s="27" t="s">
        <v>22</v>
      </c>
      <c r="E210" s="27" t="s">
        <v>22</v>
      </c>
      <c r="F210" s="27" t="s">
        <v>22</v>
      </c>
      <c r="G210" s="27" t="s">
        <v>22</v>
      </c>
      <c r="H210" s="27" t="s">
        <v>23</v>
      </c>
      <c r="I210" s="72"/>
      <c r="J210" s="72"/>
      <c r="K210" s="72"/>
      <c r="L210" s="72"/>
      <c r="M210" s="79"/>
      <c r="N210" s="72"/>
      <c r="O210" s="72"/>
      <c r="P210" s="72"/>
      <c r="Q210" s="72"/>
      <c r="R210" s="74"/>
      <c r="S210" s="72"/>
    </row>
    <row r="211" spans="1:19" x14ac:dyDescent="0.25">
      <c r="A211" s="75" t="s">
        <v>564</v>
      </c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6"/>
    </row>
    <row r="212" spans="1:19" x14ac:dyDescent="0.25">
      <c r="A212" s="75" t="s">
        <v>25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6"/>
    </row>
    <row r="213" spans="1:19" ht="25.5" x14ac:dyDescent="0.25">
      <c r="A213" s="27" t="s">
        <v>280</v>
      </c>
      <c r="B213" s="27" t="s">
        <v>280</v>
      </c>
      <c r="C213" s="3" t="s">
        <v>281</v>
      </c>
      <c r="D213" s="27" t="s">
        <v>29</v>
      </c>
      <c r="E213" s="27" t="s">
        <v>282</v>
      </c>
      <c r="F213" s="27" t="s">
        <v>283</v>
      </c>
      <c r="G213" s="27" t="s">
        <v>284</v>
      </c>
      <c r="H213" s="27" t="s">
        <v>285</v>
      </c>
      <c r="I213" s="27" t="s">
        <v>286</v>
      </c>
      <c r="J213" s="27">
        <v>1.18</v>
      </c>
      <c r="K213" s="27" t="s">
        <v>288</v>
      </c>
      <c r="L213" s="27">
        <v>0</v>
      </c>
      <c r="M213" s="27" t="s">
        <v>289</v>
      </c>
      <c r="N213" s="27" t="s">
        <v>290</v>
      </c>
      <c r="O213" s="27" t="s">
        <v>291</v>
      </c>
      <c r="P213" s="27" t="s">
        <v>275</v>
      </c>
      <c r="Q213" s="27">
        <v>0</v>
      </c>
      <c r="R213" s="27">
        <v>0.3</v>
      </c>
      <c r="S213" s="27">
        <v>55</v>
      </c>
    </row>
    <row r="214" spans="1:19" x14ac:dyDescent="0.25">
      <c r="A214" s="27" t="s">
        <v>293</v>
      </c>
      <c r="B214" s="27" t="s">
        <v>293</v>
      </c>
      <c r="C214" s="10" t="s">
        <v>294</v>
      </c>
      <c r="D214" s="27" t="s">
        <v>29</v>
      </c>
      <c r="E214" s="27" t="s">
        <v>36</v>
      </c>
      <c r="F214" s="27" t="s">
        <v>36</v>
      </c>
      <c r="G214" s="27" t="s">
        <v>146</v>
      </c>
      <c r="H214" s="27" t="s">
        <v>147</v>
      </c>
      <c r="I214" s="27" t="s">
        <v>36</v>
      </c>
      <c r="J214" s="27" t="s">
        <v>36</v>
      </c>
      <c r="K214" s="27" t="s">
        <v>36</v>
      </c>
      <c r="L214" s="27">
        <v>0</v>
      </c>
      <c r="M214" s="27" t="s">
        <v>36</v>
      </c>
      <c r="N214" s="27" t="s">
        <v>295</v>
      </c>
      <c r="O214" s="27" t="s">
        <v>296</v>
      </c>
      <c r="P214" s="27" t="s">
        <v>36</v>
      </c>
      <c r="Q214" s="27" t="s">
        <v>123</v>
      </c>
      <c r="R214" s="27">
        <v>0</v>
      </c>
      <c r="S214" s="27" t="s">
        <v>36</v>
      </c>
    </row>
    <row r="215" spans="1:19" x14ac:dyDescent="0.25">
      <c r="A215" s="29" t="s">
        <v>37</v>
      </c>
      <c r="B215" s="29" t="s">
        <v>38</v>
      </c>
      <c r="C215" s="3" t="s">
        <v>39</v>
      </c>
      <c r="D215" s="29" t="s">
        <v>40</v>
      </c>
      <c r="E215" s="29">
        <v>0.08</v>
      </c>
      <c r="F215" s="29">
        <v>8.25</v>
      </c>
      <c r="G215" s="29">
        <v>0.08</v>
      </c>
      <c r="H215" s="29" t="s">
        <v>101</v>
      </c>
      <c r="I215" s="29" t="s">
        <v>36</v>
      </c>
      <c r="J215" s="29" t="s">
        <v>36</v>
      </c>
      <c r="K215" s="29" t="s">
        <v>41</v>
      </c>
      <c r="L215" s="29">
        <v>0.1</v>
      </c>
      <c r="M215" s="29" t="s">
        <v>102</v>
      </c>
      <c r="N215" s="29" t="s">
        <v>103</v>
      </c>
      <c r="O215" s="29" t="s">
        <v>104</v>
      </c>
      <c r="P215" s="29" t="s">
        <v>36</v>
      </c>
      <c r="Q215" s="29" t="s">
        <v>105</v>
      </c>
      <c r="R215" s="29">
        <v>0.4</v>
      </c>
      <c r="S215" s="29" t="s">
        <v>106</v>
      </c>
    </row>
    <row r="216" spans="1:19" ht="25.5" x14ac:dyDescent="0.25">
      <c r="A216" s="27" t="s">
        <v>368</v>
      </c>
      <c r="B216" s="27">
        <v>100102</v>
      </c>
      <c r="C216" s="3" t="s">
        <v>369</v>
      </c>
      <c r="D216" s="27" t="s">
        <v>149</v>
      </c>
      <c r="E216" s="27" t="s">
        <v>370</v>
      </c>
      <c r="F216" s="27" t="s">
        <v>371</v>
      </c>
      <c r="G216" s="27" t="s">
        <v>36</v>
      </c>
      <c r="H216" s="27" t="s">
        <v>372</v>
      </c>
      <c r="I216" s="27" t="s">
        <v>230</v>
      </c>
      <c r="J216" s="27" t="s">
        <v>373</v>
      </c>
      <c r="K216" s="27" t="s">
        <v>374</v>
      </c>
      <c r="L216" s="27">
        <v>0.06</v>
      </c>
      <c r="M216" s="27" t="s">
        <v>102</v>
      </c>
      <c r="N216" s="27" t="s">
        <v>375</v>
      </c>
      <c r="O216" s="27" t="s">
        <v>299</v>
      </c>
      <c r="P216" s="27" t="s">
        <v>133</v>
      </c>
      <c r="Q216" s="27" t="s">
        <v>86</v>
      </c>
      <c r="R216" s="27">
        <v>0.2</v>
      </c>
      <c r="S216" s="27" t="s">
        <v>36</v>
      </c>
    </row>
    <row r="217" spans="1:19" x14ac:dyDescent="0.25">
      <c r="A217" s="29" t="s">
        <v>33</v>
      </c>
      <c r="B217" s="29" t="s">
        <v>33</v>
      </c>
      <c r="C217" s="3" t="s">
        <v>34</v>
      </c>
      <c r="D217" s="29" t="s">
        <v>149</v>
      </c>
      <c r="E217" s="29">
        <v>1.5</v>
      </c>
      <c r="F217" s="29">
        <v>0.57999999999999996</v>
      </c>
      <c r="G217" s="29">
        <v>10.28</v>
      </c>
      <c r="H217" s="29" t="s">
        <v>107</v>
      </c>
      <c r="I217" s="29" t="s">
        <v>105</v>
      </c>
      <c r="J217" s="29" t="s">
        <v>36</v>
      </c>
      <c r="K217" s="29" t="s">
        <v>36</v>
      </c>
      <c r="L217" s="29">
        <v>1.2E-2</v>
      </c>
      <c r="M217" s="29" t="s">
        <v>108</v>
      </c>
      <c r="N217" s="29" t="s">
        <v>109</v>
      </c>
      <c r="O217" s="29" t="s">
        <v>110</v>
      </c>
      <c r="P217" s="29" t="s">
        <v>111</v>
      </c>
      <c r="Q217" s="29" t="s">
        <v>112</v>
      </c>
      <c r="R217" s="29">
        <v>0.6</v>
      </c>
      <c r="S217" s="29" t="s">
        <v>36</v>
      </c>
    </row>
    <row r="218" spans="1:19" x14ac:dyDescent="0.25">
      <c r="A218" s="5"/>
      <c r="B218" s="5"/>
      <c r="C218" s="6" t="s">
        <v>42</v>
      </c>
      <c r="D218" s="5"/>
      <c r="E218" s="5">
        <f>+E213+E214+E215+E216+E217</f>
        <v>13.620000000000001</v>
      </c>
      <c r="F218" s="5">
        <f t="shared" ref="F218:S218" si="29">+F213+F214+F215+F216+F217</f>
        <v>20.93</v>
      </c>
      <c r="G218" s="5">
        <f t="shared" si="29"/>
        <v>67.06</v>
      </c>
      <c r="H218" s="5">
        <f t="shared" si="29"/>
        <v>512.64</v>
      </c>
      <c r="I218" s="5">
        <f t="shared" si="29"/>
        <v>0.26</v>
      </c>
      <c r="J218" s="5">
        <f t="shared" si="29"/>
        <v>1.3199999999999998</v>
      </c>
      <c r="K218" s="5">
        <f t="shared" si="29"/>
        <v>146</v>
      </c>
      <c r="L218" s="5">
        <f t="shared" si="29"/>
        <v>0.17200000000000001</v>
      </c>
      <c r="M218" s="5">
        <f t="shared" si="29"/>
        <v>1.34</v>
      </c>
      <c r="N218" s="5">
        <f t="shared" si="29"/>
        <v>335.45</v>
      </c>
      <c r="O218" s="5">
        <f t="shared" si="29"/>
        <v>658.06999999999994</v>
      </c>
      <c r="P218" s="5">
        <f t="shared" si="29"/>
        <v>32</v>
      </c>
      <c r="Q218" s="5">
        <f t="shared" si="29"/>
        <v>0.51</v>
      </c>
      <c r="R218" s="5">
        <f t="shared" si="29"/>
        <v>1.5</v>
      </c>
      <c r="S218" s="5">
        <f t="shared" si="29"/>
        <v>55.9</v>
      </c>
    </row>
    <row r="219" spans="1:19" x14ac:dyDescent="0.25">
      <c r="A219" s="75" t="s">
        <v>43</v>
      </c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6"/>
    </row>
    <row r="220" spans="1:19" x14ac:dyDescent="0.25">
      <c r="A220" s="27">
        <v>230104</v>
      </c>
      <c r="B220" s="27">
        <v>230104</v>
      </c>
      <c r="C220" s="8" t="s">
        <v>297</v>
      </c>
      <c r="D220" s="27" t="s">
        <v>29</v>
      </c>
      <c r="E220" s="27" t="s">
        <v>298</v>
      </c>
      <c r="F220" s="27" t="s">
        <v>116</v>
      </c>
      <c r="G220" s="27" t="s">
        <v>242</v>
      </c>
      <c r="H220" s="27" t="s">
        <v>299</v>
      </c>
      <c r="I220" s="27" t="s">
        <v>36</v>
      </c>
      <c r="J220" s="27" t="s">
        <v>300</v>
      </c>
      <c r="K220" s="27" t="s">
        <v>46</v>
      </c>
      <c r="L220" s="27">
        <v>0</v>
      </c>
      <c r="M220" s="27" t="s">
        <v>36</v>
      </c>
      <c r="N220" s="27">
        <v>20</v>
      </c>
      <c r="O220" s="27">
        <v>0</v>
      </c>
      <c r="P220" s="27" t="s">
        <v>301</v>
      </c>
      <c r="Q220" s="27">
        <v>0</v>
      </c>
      <c r="R220" s="27">
        <v>0</v>
      </c>
      <c r="S220" s="27" t="s">
        <v>36</v>
      </c>
    </row>
    <row r="221" spans="1:19" x14ac:dyDescent="0.25">
      <c r="A221" s="27">
        <v>210110</v>
      </c>
      <c r="B221" s="27">
        <v>210110</v>
      </c>
      <c r="C221" s="8" t="s">
        <v>499</v>
      </c>
      <c r="D221" s="27">
        <v>140</v>
      </c>
      <c r="E221" s="27">
        <v>0.56000000000000005</v>
      </c>
      <c r="F221" s="27">
        <v>0.56000000000000005</v>
      </c>
      <c r="G221" s="27">
        <v>13.72</v>
      </c>
      <c r="H221" s="27">
        <v>65.8</v>
      </c>
      <c r="I221" s="27">
        <v>0.04</v>
      </c>
      <c r="J221" s="27">
        <v>14</v>
      </c>
      <c r="K221" s="27">
        <v>0</v>
      </c>
      <c r="L221" s="27">
        <v>0</v>
      </c>
      <c r="M221" s="27">
        <v>0.28000000000000003</v>
      </c>
      <c r="N221" s="27">
        <v>22.4</v>
      </c>
      <c r="O221" s="27">
        <v>15.4</v>
      </c>
      <c r="P221" s="27">
        <v>12.6</v>
      </c>
      <c r="Q221" s="27">
        <v>0</v>
      </c>
      <c r="R221" s="27">
        <v>1</v>
      </c>
      <c r="S221" s="27">
        <v>2.8</v>
      </c>
    </row>
    <row r="222" spans="1:19" x14ac:dyDescent="0.25">
      <c r="A222" s="5"/>
      <c r="B222" s="5"/>
      <c r="C222" s="6" t="s">
        <v>42</v>
      </c>
      <c r="D222" s="5"/>
      <c r="E222" s="5">
        <f>+E220+E221</f>
        <v>8.36</v>
      </c>
      <c r="F222" s="5">
        <f t="shared" ref="F222:S222" si="30">+F220+F221</f>
        <v>5.5600000000000005</v>
      </c>
      <c r="G222" s="5">
        <f t="shared" si="30"/>
        <v>22.12</v>
      </c>
      <c r="H222" s="5">
        <f t="shared" si="30"/>
        <v>173.8</v>
      </c>
      <c r="I222" s="5">
        <f t="shared" si="30"/>
        <v>0.04</v>
      </c>
      <c r="J222" s="5">
        <f t="shared" si="30"/>
        <v>14.6</v>
      </c>
      <c r="K222" s="5">
        <f t="shared" si="30"/>
        <v>40</v>
      </c>
      <c r="L222" s="5">
        <f t="shared" si="30"/>
        <v>0</v>
      </c>
      <c r="M222" s="5">
        <f t="shared" si="30"/>
        <v>0.28000000000000003</v>
      </c>
      <c r="N222" s="5">
        <f t="shared" si="30"/>
        <v>42.4</v>
      </c>
      <c r="O222" s="5">
        <f t="shared" si="30"/>
        <v>15.4</v>
      </c>
      <c r="P222" s="5">
        <f t="shared" si="30"/>
        <v>40.6</v>
      </c>
      <c r="Q222" s="5">
        <f t="shared" si="30"/>
        <v>0</v>
      </c>
      <c r="R222" s="5">
        <f t="shared" si="30"/>
        <v>1</v>
      </c>
      <c r="S222" s="5">
        <f t="shared" si="30"/>
        <v>2.8</v>
      </c>
    </row>
    <row r="223" spans="1:19" x14ac:dyDescent="0.25">
      <c r="A223" s="75" t="s">
        <v>49</v>
      </c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6"/>
    </row>
    <row r="224" spans="1:19" ht="25.5" x14ac:dyDescent="0.25">
      <c r="A224" s="27" t="s">
        <v>565</v>
      </c>
      <c r="B224" s="27" t="s">
        <v>565</v>
      </c>
      <c r="C224" s="3" t="s">
        <v>566</v>
      </c>
      <c r="D224" s="27">
        <v>80</v>
      </c>
      <c r="E224" s="27" t="s">
        <v>567</v>
      </c>
      <c r="F224" s="27" t="s">
        <v>568</v>
      </c>
      <c r="G224" s="27" t="s">
        <v>569</v>
      </c>
      <c r="H224" s="27" t="s">
        <v>570</v>
      </c>
      <c r="I224" s="27" t="s">
        <v>105</v>
      </c>
      <c r="J224" s="27" t="s">
        <v>571</v>
      </c>
      <c r="K224" s="27" t="s">
        <v>36</v>
      </c>
      <c r="L224" s="27">
        <v>0.02</v>
      </c>
      <c r="M224" s="27" t="s">
        <v>572</v>
      </c>
      <c r="N224" s="27" t="s">
        <v>573</v>
      </c>
      <c r="O224" s="27" t="s">
        <v>574</v>
      </c>
      <c r="P224" s="27" t="s">
        <v>575</v>
      </c>
      <c r="Q224" s="27" t="s">
        <v>108</v>
      </c>
      <c r="R224" s="27">
        <v>0.2</v>
      </c>
      <c r="S224" s="27" t="s">
        <v>323</v>
      </c>
    </row>
    <row r="225" spans="1:19" x14ac:dyDescent="0.25">
      <c r="A225" s="27" t="s">
        <v>576</v>
      </c>
      <c r="B225" s="27" t="s">
        <v>577</v>
      </c>
      <c r="C225" s="10" t="s">
        <v>578</v>
      </c>
      <c r="D225" s="27">
        <v>200</v>
      </c>
      <c r="E225" s="27" t="s">
        <v>378</v>
      </c>
      <c r="F225" s="27" t="s">
        <v>579</v>
      </c>
      <c r="G225" s="27" t="s">
        <v>580</v>
      </c>
      <c r="H225" s="27" t="s">
        <v>581</v>
      </c>
      <c r="I225" s="27" t="s">
        <v>199</v>
      </c>
      <c r="J225" s="27" t="s">
        <v>182</v>
      </c>
      <c r="K225" s="27" t="s">
        <v>36</v>
      </c>
      <c r="L225" s="27">
        <v>0.03</v>
      </c>
      <c r="M225" s="27" t="s">
        <v>199</v>
      </c>
      <c r="N225" s="27" t="s">
        <v>582</v>
      </c>
      <c r="O225" s="27" t="s">
        <v>583</v>
      </c>
      <c r="P225" s="27" t="s">
        <v>584</v>
      </c>
      <c r="Q225" s="27" t="s">
        <v>511</v>
      </c>
      <c r="R225" s="27">
        <v>0.5</v>
      </c>
      <c r="S225" s="27" t="s">
        <v>246</v>
      </c>
    </row>
    <row r="226" spans="1:19" x14ac:dyDescent="0.25">
      <c r="A226" s="27" t="s">
        <v>585</v>
      </c>
      <c r="B226" s="27" t="s">
        <v>586</v>
      </c>
      <c r="C226" s="10" t="s">
        <v>587</v>
      </c>
      <c r="D226" s="27" t="s">
        <v>76</v>
      </c>
      <c r="E226" s="27" t="s">
        <v>588</v>
      </c>
      <c r="F226" s="27" t="s">
        <v>589</v>
      </c>
      <c r="G226" s="27" t="s">
        <v>55</v>
      </c>
      <c r="H226" s="27" t="s">
        <v>590</v>
      </c>
      <c r="I226" s="27" t="s">
        <v>219</v>
      </c>
      <c r="J226" s="27" t="s">
        <v>36</v>
      </c>
      <c r="K226" s="27" t="s">
        <v>36</v>
      </c>
      <c r="L226" s="27">
        <v>0.13</v>
      </c>
      <c r="M226" s="27" t="s">
        <v>591</v>
      </c>
      <c r="N226" s="27" t="s">
        <v>592</v>
      </c>
      <c r="O226" s="27" t="s">
        <v>593</v>
      </c>
      <c r="P226" s="27" t="s">
        <v>594</v>
      </c>
      <c r="Q226" s="27" t="s">
        <v>595</v>
      </c>
      <c r="R226" s="27">
        <v>0.9</v>
      </c>
      <c r="S226" s="27" t="s">
        <v>596</v>
      </c>
    </row>
    <row r="227" spans="1:19" x14ac:dyDescent="0.25">
      <c r="A227" s="27" t="s">
        <v>597</v>
      </c>
      <c r="B227" s="27" t="s">
        <v>598</v>
      </c>
      <c r="C227" s="10" t="s">
        <v>599</v>
      </c>
      <c r="D227" s="27">
        <v>180</v>
      </c>
      <c r="E227" s="27">
        <v>3.69</v>
      </c>
      <c r="F227" s="27">
        <v>5.41</v>
      </c>
      <c r="G227" s="27">
        <v>23.5</v>
      </c>
      <c r="H227" s="27">
        <v>134.99</v>
      </c>
      <c r="I227" s="27" t="s">
        <v>373</v>
      </c>
      <c r="J227" s="27" t="s">
        <v>588</v>
      </c>
      <c r="K227" s="27" t="s">
        <v>57</v>
      </c>
      <c r="L227" s="27">
        <v>0.1</v>
      </c>
      <c r="M227" s="27" t="s">
        <v>373</v>
      </c>
      <c r="N227" s="27" t="s">
        <v>604</v>
      </c>
      <c r="O227" s="27" t="s">
        <v>605</v>
      </c>
      <c r="P227" s="27" t="s">
        <v>606</v>
      </c>
      <c r="Q227" s="27" t="s">
        <v>79</v>
      </c>
      <c r="R227" s="27">
        <v>0.1</v>
      </c>
      <c r="S227" s="27" t="s">
        <v>607</v>
      </c>
    </row>
    <row r="228" spans="1:19" x14ac:dyDescent="0.25">
      <c r="A228" s="27">
        <v>160223</v>
      </c>
      <c r="B228" s="27">
        <v>160224</v>
      </c>
      <c r="C228" s="10" t="s">
        <v>358</v>
      </c>
      <c r="D228" s="27" t="s">
        <v>29</v>
      </c>
      <c r="E228" s="27" t="s">
        <v>69</v>
      </c>
      <c r="F228" s="27" t="s">
        <v>86</v>
      </c>
      <c r="G228" s="27" t="s">
        <v>359</v>
      </c>
      <c r="H228" s="27" t="s">
        <v>360</v>
      </c>
      <c r="I228" s="27" t="s">
        <v>105</v>
      </c>
      <c r="J228" s="27" t="s">
        <v>211</v>
      </c>
      <c r="K228" s="27" t="s">
        <v>36</v>
      </c>
      <c r="L228" s="27">
        <v>0.02</v>
      </c>
      <c r="M228" s="27" t="s">
        <v>86</v>
      </c>
      <c r="N228" s="27" t="s">
        <v>274</v>
      </c>
      <c r="O228" s="27" t="s">
        <v>274</v>
      </c>
      <c r="P228" s="27" t="s">
        <v>361</v>
      </c>
      <c r="Q228" s="27" t="s">
        <v>278</v>
      </c>
      <c r="R228" s="27">
        <v>0.1</v>
      </c>
      <c r="S228" s="27" t="s">
        <v>36</v>
      </c>
    </row>
    <row r="229" spans="1:19" x14ac:dyDescent="0.25">
      <c r="A229" s="53" t="s">
        <v>65</v>
      </c>
      <c r="B229" s="53" t="s">
        <v>65</v>
      </c>
      <c r="C229" s="10" t="s">
        <v>66</v>
      </c>
      <c r="D229" s="27">
        <v>20</v>
      </c>
      <c r="E229" s="27" t="s">
        <v>153</v>
      </c>
      <c r="F229" s="27" t="s">
        <v>196</v>
      </c>
      <c r="G229" s="27" t="s">
        <v>197</v>
      </c>
      <c r="H229" s="27" t="s">
        <v>198</v>
      </c>
      <c r="I229" s="27" t="s">
        <v>199</v>
      </c>
      <c r="J229" s="27" t="s">
        <v>36</v>
      </c>
      <c r="K229" s="27" t="s">
        <v>36</v>
      </c>
      <c r="L229" s="27">
        <f>0.012*2</f>
        <v>2.4E-2</v>
      </c>
      <c r="M229" s="27" t="s">
        <v>200</v>
      </c>
      <c r="N229" s="27" t="s">
        <v>201</v>
      </c>
      <c r="O229" s="27" t="s">
        <v>202</v>
      </c>
      <c r="P229" s="27" t="s">
        <v>203</v>
      </c>
      <c r="Q229" s="27" t="s">
        <v>148</v>
      </c>
      <c r="R229" s="27">
        <v>1.2</v>
      </c>
      <c r="S229" s="27" t="s">
        <v>36</v>
      </c>
    </row>
    <row r="230" spans="1:19" x14ac:dyDescent="0.25">
      <c r="A230" s="27" t="s">
        <v>65</v>
      </c>
      <c r="B230" s="27" t="s">
        <v>65</v>
      </c>
      <c r="C230" s="10" t="s">
        <v>1460</v>
      </c>
      <c r="D230" s="27" t="s">
        <v>35</v>
      </c>
      <c r="E230" s="27" t="s">
        <v>204</v>
      </c>
      <c r="F230" s="27" t="s">
        <v>90</v>
      </c>
      <c r="G230" s="27" t="s">
        <v>205</v>
      </c>
      <c r="H230" s="27" t="s">
        <v>206</v>
      </c>
      <c r="I230" s="27" t="s">
        <v>199</v>
      </c>
      <c r="J230" s="27" t="s">
        <v>36</v>
      </c>
      <c r="K230" s="27" t="s">
        <v>36</v>
      </c>
      <c r="L230" s="27">
        <v>2.4E-2</v>
      </c>
      <c r="M230" s="27" t="s">
        <v>207</v>
      </c>
      <c r="N230" s="27" t="s">
        <v>208</v>
      </c>
      <c r="O230" s="27" t="s">
        <v>208</v>
      </c>
      <c r="P230" s="27" t="s">
        <v>209</v>
      </c>
      <c r="Q230" s="27" t="s">
        <v>210</v>
      </c>
      <c r="R230" s="27">
        <v>1.2</v>
      </c>
      <c r="S230" s="27" t="s">
        <v>211</v>
      </c>
    </row>
    <row r="231" spans="1:19" x14ac:dyDescent="0.25">
      <c r="A231" s="5"/>
      <c r="B231" s="5"/>
      <c r="C231" s="6" t="s">
        <v>42</v>
      </c>
      <c r="D231" s="5"/>
      <c r="E231" s="5">
        <v>26.620000000000005</v>
      </c>
      <c r="F231" s="5">
        <v>28.120000000000005</v>
      </c>
      <c r="G231" s="5">
        <v>90.04</v>
      </c>
      <c r="H231" s="5">
        <v>727.61999999999989</v>
      </c>
      <c r="I231" s="5">
        <v>0.39</v>
      </c>
      <c r="J231" s="5">
        <v>39.340000000000003</v>
      </c>
      <c r="K231" s="5">
        <v>7.22</v>
      </c>
      <c r="L231" s="5">
        <v>0.43800000000000006</v>
      </c>
      <c r="M231" s="5">
        <v>5.53</v>
      </c>
      <c r="N231" s="5">
        <v>261.27</v>
      </c>
      <c r="O231" s="5">
        <v>468.46000000000004</v>
      </c>
      <c r="P231" s="5">
        <v>91.350000000000009</v>
      </c>
      <c r="Q231" s="5">
        <v>9.2799999999999994</v>
      </c>
      <c r="R231" s="5">
        <v>4.5</v>
      </c>
      <c r="S231" s="5">
        <v>23.31</v>
      </c>
    </row>
    <row r="232" spans="1:19" x14ac:dyDescent="0.25">
      <c r="A232" s="75" t="s">
        <v>67</v>
      </c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6"/>
    </row>
    <row r="233" spans="1:19" x14ac:dyDescent="0.25">
      <c r="A233" s="27" t="s">
        <v>608</v>
      </c>
      <c r="B233" s="27" t="s">
        <v>608</v>
      </c>
      <c r="C233" s="10" t="s">
        <v>609</v>
      </c>
      <c r="D233" s="27" t="s">
        <v>29</v>
      </c>
      <c r="E233" s="27" t="s">
        <v>103</v>
      </c>
      <c r="F233" s="27" t="s">
        <v>610</v>
      </c>
      <c r="G233" s="27" t="s">
        <v>611</v>
      </c>
      <c r="H233" s="27" t="s">
        <v>612</v>
      </c>
      <c r="I233" s="27" t="s">
        <v>230</v>
      </c>
      <c r="J233" s="27">
        <v>0.24</v>
      </c>
      <c r="K233" s="27" t="s">
        <v>55</v>
      </c>
      <c r="L233" s="27">
        <v>0.05</v>
      </c>
      <c r="M233" s="27" t="s">
        <v>36</v>
      </c>
      <c r="N233" s="27" t="s">
        <v>613</v>
      </c>
      <c r="O233" s="27" t="s">
        <v>614</v>
      </c>
      <c r="P233" s="27" t="s">
        <v>596</v>
      </c>
      <c r="Q233" s="27" t="s">
        <v>426</v>
      </c>
      <c r="R233" s="27">
        <v>0.6</v>
      </c>
      <c r="S233" s="27" t="s">
        <v>182</v>
      </c>
    </row>
    <row r="234" spans="1:19" x14ac:dyDescent="0.25">
      <c r="A234" s="27">
        <v>230101</v>
      </c>
      <c r="B234" s="27">
        <v>230101</v>
      </c>
      <c r="C234" s="10" t="s">
        <v>1457</v>
      </c>
      <c r="D234" s="27">
        <v>100</v>
      </c>
      <c r="E234" s="27" t="s">
        <v>623</v>
      </c>
      <c r="F234" s="27" t="s">
        <v>48</v>
      </c>
      <c r="G234" s="27" t="s">
        <v>371</v>
      </c>
      <c r="H234" s="27" t="s">
        <v>624</v>
      </c>
      <c r="I234" s="27" t="s">
        <v>85</v>
      </c>
      <c r="J234" s="27" t="s">
        <v>300</v>
      </c>
      <c r="K234" s="27" t="s">
        <v>209</v>
      </c>
      <c r="L234" s="27">
        <v>0.6</v>
      </c>
      <c r="M234" s="27">
        <v>1</v>
      </c>
      <c r="N234" s="27" t="s">
        <v>625</v>
      </c>
      <c r="O234" s="27" t="s">
        <v>626</v>
      </c>
      <c r="P234" s="27" t="s">
        <v>71</v>
      </c>
      <c r="Q234" s="27">
        <v>0</v>
      </c>
      <c r="R234" s="27">
        <v>0.1</v>
      </c>
      <c r="S234" s="27" t="s">
        <v>545</v>
      </c>
    </row>
    <row r="235" spans="1:19" x14ac:dyDescent="0.25">
      <c r="A235" s="5"/>
      <c r="B235" s="5"/>
      <c r="C235" s="6" t="s">
        <v>42</v>
      </c>
      <c r="D235" s="5"/>
      <c r="E235" s="5">
        <v>10.24</v>
      </c>
      <c r="F235" s="5">
        <v>11.16</v>
      </c>
      <c r="G235" s="5">
        <v>34.08</v>
      </c>
      <c r="H235" s="5">
        <v>281.24</v>
      </c>
      <c r="I235" s="5">
        <v>0.09</v>
      </c>
      <c r="J235" s="5">
        <v>0.84</v>
      </c>
      <c r="K235" s="5">
        <v>16</v>
      </c>
      <c r="L235" s="5">
        <v>0.69</v>
      </c>
      <c r="M235" s="5">
        <v>1.46</v>
      </c>
      <c r="N235" s="5">
        <v>187.05</v>
      </c>
      <c r="O235" s="5">
        <v>196.77</v>
      </c>
      <c r="P235" s="5">
        <v>27.6</v>
      </c>
      <c r="Q235" s="5">
        <v>0.92999999999999994</v>
      </c>
      <c r="R235" s="5">
        <v>1.5</v>
      </c>
      <c r="S235" s="5">
        <v>14</v>
      </c>
    </row>
    <row r="236" spans="1:19" x14ac:dyDescent="0.25">
      <c r="A236" s="75" t="s">
        <v>73</v>
      </c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6"/>
    </row>
    <row r="237" spans="1:19" ht="25.5" x14ac:dyDescent="0.25">
      <c r="A237" s="27" t="s">
        <v>325</v>
      </c>
      <c r="B237" s="27" t="s">
        <v>325</v>
      </c>
      <c r="C237" s="3" t="s">
        <v>326</v>
      </c>
      <c r="D237" s="27">
        <v>200</v>
      </c>
      <c r="E237" s="27">
        <v>11.07</v>
      </c>
      <c r="F237" s="27">
        <v>6.9</v>
      </c>
      <c r="G237" s="27" t="s">
        <v>284</v>
      </c>
      <c r="H237" s="27">
        <v>225</v>
      </c>
      <c r="I237" s="27" t="s">
        <v>327</v>
      </c>
      <c r="J237" s="27" t="s">
        <v>36</v>
      </c>
      <c r="K237" s="27" t="s">
        <v>41</v>
      </c>
      <c r="L237" s="27">
        <v>0</v>
      </c>
      <c r="M237" s="27">
        <v>0</v>
      </c>
      <c r="N237" s="27">
        <v>0</v>
      </c>
      <c r="O237" s="27" t="s">
        <v>328</v>
      </c>
      <c r="P237" s="27">
        <v>0</v>
      </c>
      <c r="Q237" s="27">
        <v>0</v>
      </c>
      <c r="R237" s="27">
        <v>0</v>
      </c>
      <c r="S237" s="27">
        <v>0</v>
      </c>
    </row>
    <row r="238" spans="1:19" x14ac:dyDescent="0.25">
      <c r="A238" s="27" t="s">
        <v>62</v>
      </c>
      <c r="B238" s="27" t="s">
        <v>63</v>
      </c>
      <c r="C238" s="10" t="s">
        <v>64</v>
      </c>
      <c r="D238" s="27" t="s">
        <v>29</v>
      </c>
      <c r="E238" s="27" t="s">
        <v>230</v>
      </c>
      <c r="F238" s="27" t="s">
        <v>36</v>
      </c>
      <c r="G238" s="27" t="s">
        <v>627</v>
      </c>
      <c r="H238" s="27" t="s">
        <v>628</v>
      </c>
      <c r="I238" s="27" t="s">
        <v>36</v>
      </c>
      <c r="J238" s="27" t="s">
        <v>629</v>
      </c>
      <c r="K238" s="27" t="s">
        <v>36</v>
      </c>
      <c r="L238" s="27">
        <v>0</v>
      </c>
      <c r="M238" s="27" t="s">
        <v>349</v>
      </c>
      <c r="N238" s="27" t="s">
        <v>630</v>
      </c>
      <c r="O238" s="27" t="s">
        <v>357</v>
      </c>
      <c r="P238" s="27" t="s">
        <v>631</v>
      </c>
      <c r="Q238" s="27" t="s">
        <v>373</v>
      </c>
      <c r="R238" s="27">
        <v>0.3</v>
      </c>
      <c r="S238" s="27" t="s">
        <v>36</v>
      </c>
    </row>
    <row r="239" spans="1:19" x14ac:dyDescent="0.25">
      <c r="A239" s="29" t="s">
        <v>37</v>
      </c>
      <c r="B239" s="29" t="s">
        <v>38</v>
      </c>
      <c r="C239" s="3" t="s">
        <v>39</v>
      </c>
      <c r="D239" s="29" t="s">
        <v>40</v>
      </c>
      <c r="E239" s="29">
        <v>0.08</v>
      </c>
      <c r="F239" s="29">
        <v>8.25</v>
      </c>
      <c r="G239" s="29">
        <v>0.08</v>
      </c>
      <c r="H239" s="29" t="s">
        <v>101</v>
      </c>
      <c r="I239" s="29" t="s">
        <v>36</v>
      </c>
      <c r="J239" s="29" t="s">
        <v>36</v>
      </c>
      <c r="K239" s="29" t="s">
        <v>41</v>
      </c>
      <c r="L239" s="29">
        <v>0.1</v>
      </c>
      <c r="M239" s="29" t="s">
        <v>102</v>
      </c>
      <c r="N239" s="29" t="s">
        <v>103</v>
      </c>
      <c r="O239" s="29" t="s">
        <v>104</v>
      </c>
      <c r="P239" s="29" t="s">
        <v>36</v>
      </c>
      <c r="Q239" s="29" t="s">
        <v>105</v>
      </c>
      <c r="R239" s="29">
        <v>0.4</v>
      </c>
      <c r="S239" s="29" t="s">
        <v>106</v>
      </c>
    </row>
    <row r="240" spans="1:19" x14ac:dyDescent="0.25">
      <c r="A240" s="29" t="s">
        <v>33</v>
      </c>
      <c r="B240" s="29" t="s">
        <v>33</v>
      </c>
      <c r="C240" s="3" t="s">
        <v>34</v>
      </c>
      <c r="D240" s="29">
        <v>40</v>
      </c>
      <c r="E240" s="29">
        <v>1.5</v>
      </c>
      <c r="F240" s="29">
        <v>0.57999999999999996</v>
      </c>
      <c r="G240" s="29">
        <v>10.28</v>
      </c>
      <c r="H240" s="29" t="s">
        <v>107</v>
      </c>
      <c r="I240" s="29" t="s">
        <v>105</v>
      </c>
      <c r="J240" s="29" t="s">
        <v>36</v>
      </c>
      <c r="K240" s="29" t="s">
        <v>36</v>
      </c>
      <c r="L240" s="29">
        <v>1.2E-2</v>
      </c>
      <c r="M240" s="29" t="s">
        <v>108</v>
      </c>
      <c r="N240" s="29" t="s">
        <v>109</v>
      </c>
      <c r="O240" s="29" t="s">
        <v>110</v>
      </c>
      <c r="P240" s="29" t="s">
        <v>111</v>
      </c>
      <c r="Q240" s="29" t="s">
        <v>112</v>
      </c>
      <c r="R240" s="29">
        <v>0.6</v>
      </c>
      <c r="S240" s="29" t="s">
        <v>36</v>
      </c>
    </row>
    <row r="241" spans="1:19" x14ac:dyDescent="0.25">
      <c r="A241" s="27" t="s">
        <v>65</v>
      </c>
      <c r="B241" s="27" t="s">
        <v>65</v>
      </c>
      <c r="C241" s="10" t="s">
        <v>66</v>
      </c>
      <c r="D241" s="27">
        <v>20</v>
      </c>
      <c r="E241" s="27" t="s">
        <v>266</v>
      </c>
      <c r="F241" s="27" t="s">
        <v>267</v>
      </c>
      <c r="G241" s="27" t="s">
        <v>268</v>
      </c>
      <c r="H241" s="27" t="s">
        <v>113</v>
      </c>
      <c r="I241" s="27" t="s">
        <v>105</v>
      </c>
      <c r="J241" s="27" t="s">
        <v>36</v>
      </c>
      <c r="K241" s="27" t="s">
        <v>36</v>
      </c>
      <c r="L241" s="27">
        <v>1.2E-2</v>
      </c>
      <c r="M241" s="27" t="s">
        <v>114</v>
      </c>
      <c r="N241" s="27" t="s">
        <v>115</v>
      </c>
      <c r="O241" s="27" t="s">
        <v>115</v>
      </c>
      <c r="P241" s="27" t="s">
        <v>116</v>
      </c>
      <c r="Q241" s="27" t="s">
        <v>117</v>
      </c>
      <c r="R241" s="27">
        <v>0.6</v>
      </c>
      <c r="S241" s="27" t="s">
        <v>69</v>
      </c>
    </row>
    <row r="242" spans="1:19" x14ac:dyDescent="0.25">
      <c r="A242" s="5"/>
      <c r="B242" s="5"/>
      <c r="C242" s="6" t="s">
        <v>42</v>
      </c>
      <c r="D242" s="5"/>
      <c r="E242" s="5">
        <v>13.780000000000001</v>
      </c>
      <c r="F242" s="5">
        <v>15.950000000000001</v>
      </c>
      <c r="G242" s="5">
        <v>97.32</v>
      </c>
      <c r="H242" s="5">
        <v>542.91</v>
      </c>
      <c r="I242" s="5">
        <v>0.31000000000000005</v>
      </c>
      <c r="J242" s="5">
        <v>0.57999999999999996</v>
      </c>
      <c r="K242" s="5">
        <v>60</v>
      </c>
      <c r="L242" s="5">
        <v>0.124</v>
      </c>
      <c r="M242" s="5">
        <v>0.81</v>
      </c>
      <c r="N242" s="5">
        <v>64.650000000000006</v>
      </c>
      <c r="O242" s="5">
        <v>205.86</v>
      </c>
      <c r="P242" s="5">
        <v>9.76</v>
      </c>
      <c r="Q242" s="5">
        <v>1.02</v>
      </c>
      <c r="R242" s="5">
        <v>1.9</v>
      </c>
      <c r="S242" s="5">
        <v>2.9</v>
      </c>
    </row>
    <row r="243" spans="1:19" x14ac:dyDescent="0.25">
      <c r="A243" s="75" t="s">
        <v>118</v>
      </c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6"/>
    </row>
    <row r="244" spans="1:19" x14ac:dyDescent="0.25">
      <c r="A244" s="27" t="s">
        <v>119</v>
      </c>
      <c r="B244" s="27" t="s">
        <v>119</v>
      </c>
      <c r="C244" s="10" t="s">
        <v>120</v>
      </c>
      <c r="D244" s="27" t="s">
        <v>121</v>
      </c>
      <c r="E244" s="27" t="s">
        <v>122</v>
      </c>
      <c r="F244" s="27" t="s">
        <v>114</v>
      </c>
      <c r="G244" s="27">
        <v>7.75</v>
      </c>
      <c r="H244" s="27">
        <v>6.2</v>
      </c>
      <c r="I244" s="27" t="s">
        <v>123</v>
      </c>
      <c r="J244" s="27">
        <v>4</v>
      </c>
      <c r="K244" s="27">
        <v>400</v>
      </c>
      <c r="L244" s="27">
        <v>0</v>
      </c>
      <c r="M244" s="27" t="s">
        <v>114</v>
      </c>
      <c r="N244" s="27">
        <v>200</v>
      </c>
      <c r="O244" s="27">
        <v>30</v>
      </c>
      <c r="P244" s="27">
        <v>40</v>
      </c>
      <c r="Q244" s="27">
        <v>0</v>
      </c>
      <c r="R244" s="27">
        <v>0</v>
      </c>
      <c r="S244" s="27" t="s">
        <v>36</v>
      </c>
    </row>
    <row r="245" spans="1:19" x14ac:dyDescent="0.25">
      <c r="A245" s="5"/>
      <c r="B245" s="5"/>
      <c r="C245" s="6" t="s">
        <v>42</v>
      </c>
      <c r="D245" s="5"/>
      <c r="E245" s="5" t="str">
        <f>+E244</f>
        <v>0,72</v>
      </c>
      <c r="F245" s="5" t="str">
        <f t="shared" ref="F245:S245" si="31">+F244</f>
        <v>0,18</v>
      </c>
      <c r="G245" s="5">
        <f t="shared" si="31"/>
        <v>7.75</v>
      </c>
      <c r="H245" s="5">
        <f t="shared" si="31"/>
        <v>6.2</v>
      </c>
      <c r="I245" s="5" t="str">
        <f t="shared" si="31"/>
        <v>0,05</v>
      </c>
      <c r="J245" s="5">
        <f t="shared" si="31"/>
        <v>4</v>
      </c>
      <c r="K245" s="5">
        <f t="shared" si="31"/>
        <v>400</v>
      </c>
      <c r="L245" s="5">
        <f t="shared" si="31"/>
        <v>0</v>
      </c>
      <c r="M245" s="5" t="str">
        <f t="shared" si="31"/>
        <v>0,18</v>
      </c>
      <c r="N245" s="5">
        <f t="shared" si="31"/>
        <v>200</v>
      </c>
      <c r="O245" s="5">
        <f t="shared" si="31"/>
        <v>30</v>
      </c>
      <c r="P245" s="5">
        <f t="shared" si="31"/>
        <v>40</v>
      </c>
      <c r="Q245" s="5">
        <f t="shared" si="31"/>
        <v>0</v>
      </c>
      <c r="R245" s="5">
        <f t="shared" si="31"/>
        <v>0</v>
      </c>
      <c r="S245" s="5" t="str">
        <f t="shared" si="31"/>
        <v>0,00</v>
      </c>
    </row>
    <row r="246" spans="1:19" x14ac:dyDescent="0.25">
      <c r="A246" s="5"/>
      <c r="B246" s="5"/>
      <c r="C246" s="6" t="s">
        <v>125</v>
      </c>
      <c r="D246" s="5"/>
      <c r="E246" s="7">
        <f t="shared" ref="E246:S246" si="32">+E218+E222+E231+E235+E242+E245</f>
        <v>73.34</v>
      </c>
      <c r="F246" s="7">
        <f t="shared" si="32"/>
        <v>81.90000000000002</v>
      </c>
      <c r="G246" s="7">
        <f t="shared" si="32"/>
        <v>318.37</v>
      </c>
      <c r="H246" s="7">
        <f t="shared" si="32"/>
        <v>2244.41</v>
      </c>
      <c r="I246" s="7">
        <f t="shared" si="32"/>
        <v>1.1399999999999999</v>
      </c>
      <c r="J246" s="7">
        <f t="shared" si="32"/>
        <v>60.680000000000007</v>
      </c>
      <c r="K246" s="7">
        <f t="shared" si="32"/>
        <v>669.22</v>
      </c>
      <c r="L246" s="7">
        <f t="shared" si="32"/>
        <v>1.4239999999999999</v>
      </c>
      <c r="M246" s="7">
        <f t="shared" si="32"/>
        <v>9.6</v>
      </c>
      <c r="N246" s="7">
        <f t="shared" si="32"/>
        <v>1090.8199999999997</v>
      </c>
      <c r="O246" s="7">
        <f t="shared" si="32"/>
        <v>1574.56</v>
      </c>
      <c r="P246" s="7">
        <f t="shared" si="32"/>
        <v>241.30999999999997</v>
      </c>
      <c r="Q246" s="7">
        <f t="shared" si="32"/>
        <v>11.739999999999998</v>
      </c>
      <c r="R246" s="7">
        <f t="shared" si="32"/>
        <v>10.4</v>
      </c>
      <c r="S246" s="7">
        <f t="shared" si="32"/>
        <v>98.91</v>
      </c>
    </row>
    <row r="247" spans="1:19" x14ac:dyDescent="0.25">
      <c r="A247" s="27"/>
      <c r="B247" s="27"/>
      <c r="C247" s="10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</row>
    <row r="248" spans="1:19" ht="27.6" customHeight="1" x14ac:dyDescent="0.25">
      <c r="A248" s="79" t="s">
        <v>0</v>
      </c>
      <c r="B248" s="79" t="s">
        <v>1</v>
      </c>
      <c r="C248" s="73" t="s">
        <v>126</v>
      </c>
      <c r="D248" s="72" t="s">
        <v>127</v>
      </c>
      <c r="E248" s="72" t="s">
        <v>8</v>
      </c>
      <c r="F248" s="72" t="s">
        <v>9</v>
      </c>
      <c r="G248" s="72" t="s">
        <v>10</v>
      </c>
      <c r="H248" s="77" t="s">
        <v>5</v>
      </c>
      <c r="I248" s="72" t="s">
        <v>6</v>
      </c>
      <c r="J248" s="72"/>
      <c r="K248" s="72"/>
      <c r="L248" s="72"/>
      <c r="M248" s="72"/>
      <c r="N248" s="72" t="s">
        <v>7</v>
      </c>
      <c r="O248" s="72"/>
      <c r="P248" s="72"/>
      <c r="Q248" s="72"/>
      <c r="R248" s="72"/>
      <c r="S248" s="72"/>
    </row>
    <row r="249" spans="1:19" x14ac:dyDescent="0.25">
      <c r="A249" s="79"/>
      <c r="B249" s="79"/>
      <c r="C249" s="80"/>
      <c r="D249" s="72"/>
      <c r="E249" s="72"/>
      <c r="F249" s="72"/>
      <c r="G249" s="72"/>
      <c r="H249" s="78"/>
      <c r="I249" s="72" t="s">
        <v>11</v>
      </c>
      <c r="J249" s="72" t="s">
        <v>12</v>
      </c>
      <c r="K249" s="72" t="s">
        <v>13</v>
      </c>
      <c r="L249" s="72" t="s">
        <v>14</v>
      </c>
      <c r="M249" s="79" t="s">
        <v>15</v>
      </c>
      <c r="N249" s="72" t="s">
        <v>16</v>
      </c>
      <c r="O249" s="72" t="s">
        <v>17</v>
      </c>
      <c r="P249" s="72" t="s">
        <v>18</v>
      </c>
      <c r="Q249" s="72" t="s">
        <v>19</v>
      </c>
      <c r="R249" s="73" t="s">
        <v>20</v>
      </c>
      <c r="S249" s="72" t="s">
        <v>21</v>
      </c>
    </row>
    <row r="250" spans="1:19" x14ac:dyDescent="0.25">
      <c r="A250" s="79"/>
      <c r="B250" s="79"/>
      <c r="C250" s="74"/>
      <c r="D250" s="27" t="s">
        <v>22</v>
      </c>
      <c r="E250" s="27" t="s">
        <v>22</v>
      </c>
      <c r="F250" s="27" t="s">
        <v>22</v>
      </c>
      <c r="G250" s="27" t="s">
        <v>22</v>
      </c>
      <c r="H250" s="27" t="s">
        <v>23</v>
      </c>
      <c r="I250" s="72"/>
      <c r="J250" s="72"/>
      <c r="K250" s="72"/>
      <c r="L250" s="72"/>
      <c r="M250" s="79"/>
      <c r="N250" s="72"/>
      <c r="O250" s="72"/>
      <c r="P250" s="72"/>
      <c r="Q250" s="72"/>
      <c r="R250" s="74"/>
      <c r="S250" s="72"/>
    </row>
    <row r="251" spans="1:19" x14ac:dyDescent="0.25">
      <c r="A251" s="75" t="s">
        <v>632</v>
      </c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6"/>
    </row>
    <row r="252" spans="1:19" x14ac:dyDescent="0.25">
      <c r="A252" s="75" t="s">
        <v>25</v>
      </c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6"/>
    </row>
    <row r="253" spans="1:19" x14ac:dyDescent="0.25">
      <c r="A253" s="27" t="s">
        <v>385</v>
      </c>
      <c r="B253" s="27" t="s">
        <v>386</v>
      </c>
      <c r="C253" s="10" t="s">
        <v>387</v>
      </c>
      <c r="D253" s="27" t="s">
        <v>29</v>
      </c>
      <c r="E253" s="27" t="s">
        <v>388</v>
      </c>
      <c r="F253" s="27" t="s">
        <v>389</v>
      </c>
      <c r="G253" s="27" t="s">
        <v>390</v>
      </c>
      <c r="H253" s="27" t="s">
        <v>391</v>
      </c>
      <c r="I253" s="27" t="s">
        <v>392</v>
      </c>
      <c r="J253" s="27" t="s">
        <v>330</v>
      </c>
      <c r="K253" s="27" t="s">
        <v>383</v>
      </c>
      <c r="L253" s="27">
        <v>0.12</v>
      </c>
      <c r="M253" s="27" t="s">
        <v>114</v>
      </c>
      <c r="N253" s="27" t="s">
        <v>393</v>
      </c>
      <c r="O253" s="27" t="s">
        <v>394</v>
      </c>
      <c r="P253" s="27" t="s">
        <v>395</v>
      </c>
      <c r="Q253" s="27" t="s">
        <v>95</v>
      </c>
      <c r="R253" s="27">
        <v>0.6</v>
      </c>
      <c r="S253" s="27" t="s">
        <v>396</v>
      </c>
    </row>
    <row r="254" spans="1:19" x14ac:dyDescent="0.25">
      <c r="A254" s="27" t="s">
        <v>633</v>
      </c>
      <c r="B254" s="27" t="s">
        <v>633</v>
      </c>
      <c r="C254" s="10" t="s">
        <v>634</v>
      </c>
      <c r="D254" s="27" t="s">
        <v>29</v>
      </c>
      <c r="E254" s="27" t="s">
        <v>635</v>
      </c>
      <c r="F254" s="27" t="s">
        <v>487</v>
      </c>
      <c r="G254" s="27" t="s">
        <v>636</v>
      </c>
      <c r="H254" s="27" t="s">
        <v>637</v>
      </c>
      <c r="I254" s="27" t="s">
        <v>105</v>
      </c>
      <c r="J254" s="27" t="s">
        <v>122</v>
      </c>
      <c r="K254" s="27" t="s">
        <v>159</v>
      </c>
      <c r="L254" s="27">
        <v>0.16</v>
      </c>
      <c r="M254" s="27" t="s">
        <v>36</v>
      </c>
      <c r="N254" s="27" t="s">
        <v>638</v>
      </c>
      <c r="O254" s="27" t="s">
        <v>639</v>
      </c>
      <c r="P254" s="27" t="s">
        <v>110</v>
      </c>
      <c r="Q254" s="27" t="s">
        <v>253</v>
      </c>
      <c r="R254" s="27">
        <v>0.1</v>
      </c>
      <c r="S254" s="27" t="s">
        <v>61</v>
      </c>
    </row>
    <row r="255" spans="1:19" x14ac:dyDescent="0.25">
      <c r="A255" s="29" t="s">
        <v>37</v>
      </c>
      <c r="B255" s="29" t="s">
        <v>38</v>
      </c>
      <c r="C255" s="3" t="s">
        <v>39</v>
      </c>
      <c r="D255" s="29" t="s">
        <v>40</v>
      </c>
      <c r="E255" s="29">
        <v>0.08</v>
      </c>
      <c r="F255" s="29">
        <v>8.25</v>
      </c>
      <c r="G255" s="29">
        <v>0.08</v>
      </c>
      <c r="H255" s="29" t="s">
        <v>101</v>
      </c>
      <c r="I255" s="29" t="s">
        <v>36</v>
      </c>
      <c r="J255" s="29" t="s">
        <v>36</v>
      </c>
      <c r="K255" s="29" t="s">
        <v>41</v>
      </c>
      <c r="L255" s="29">
        <v>0.1</v>
      </c>
      <c r="M255" s="29" t="s">
        <v>102</v>
      </c>
      <c r="N255" s="29" t="s">
        <v>103</v>
      </c>
      <c r="O255" s="29" t="s">
        <v>104</v>
      </c>
      <c r="P255" s="29" t="s">
        <v>36</v>
      </c>
      <c r="Q255" s="29" t="s">
        <v>105</v>
      </c>
      <c r="R255" s="29">
        <v>0.4</v>
      </c>
      <c r="S255" s="29" t="s">
        <v>106</v>
      </c>
    </row>
    <row r="256" spans="1:19" x14ac:dyDescent="0.25">
      <c r="A256" s="29" t="s">
        <v>33</v>
      </c>
      <c r="B256" s="29" t="s">
        <v>33</v>
      </c>
      <c r="C256" s="3" t="s">
        <v>34</v>
      </c>
      <c r="D256" s="29" t="s">
        <v>149</v>
      </c>
      <c r="E256" s="29">
        <v>1.5</v>
      </c>
      <c r="F256" s="29">
        <v>0.57999999999999996</v>
      </c>
      <c r="G256" s="29">
        <v>10.28</v>
      </c>
      <c r="H256" s="29" t="s">
        <v>107</v>
      </c>
      <c r="I256" s="29" t="s">
        <v>105</v>
      </c>
      <c r="J256" s="29" t="s">
        <v>36</v>
      </c>
      <c r="K256" s="29" t="s">
        <v>36</v>
      </c>
      <c r="L256" s="29">
        <v>1.2E-2</v>
      </c>
      <c r="M256" s="29" t="s">
        <v>108</v>
      </c>
      <c r="N256" s="29" t="s">
        <v>109</v>
      </c>
      <c r="O256" s="29" t="s">
        <v>110</v>
      </c>
      <c r="P256" s="29" t="s">
        <v>111</v>
      </c>
      <c r="Q256" s="29" t="s">
        <v>112</v>
      </c>
      <c r="R256" s="29">
        <v>0.6</v>
      </c>
      <c r="S256" s="29" t="s">
        <v>36</v>
      </c>
    </row>
    <row r="257" spans="1:19" x14ac:dyDescent="0.25">
      <c r="A257" s="5"/>
      <c r="B257" s="5"/>
      <c r="C257" s="6" t="s">
        <v>42</v>
      </c>
      <c r="D257" s="5"/>
      <c r="E257" s="5">
        <f>+E253+E254+E255+E256</f>
        <v>11.26</v>
      </c>
      <c r="F257" s="5">
        <f t="shared" ref="F257:S257" si="33">+F253+F254+F255+F256</f>
        <v>23.009999999999998</v>
      </c>
      <c r="G257" s="5">
        <f t="shared" si="33"/>
        <v>60.89</v>
      </c>
      <c r="H257" s="5">
        <f t="shared" si="33"/>
        <v>495.2</v>
      </c>
      <c r="I257" s="5">
        <f t="shared" si="33"/>
        <v>0.24999999999999997</v>
      </c>
      <c r="J257" s="5">
        <f t="shared" si="33"/>
        <v>1.18</v>
      </c>
      <c r="K257" s="5">
        <f t="shared" si="33"/>
        <v>71.400000000000006</v>
      </c>
      <c r="L257" s="5">
        <f t="shared" si="33"/>
        <v>0.39200000000000002</v>
      </c>
      <c r="M257" s="5">
        <f t="shared" si="33"/>
        <v>0.62000000000000011</v>
      </c>
      <c r="N257" s="5">
        <f t="shared" si="33"/>
        <v>258.83999999999997</v>
      </c>
      <c r="O257" s="5">
        <f t="shared" si="33"/>
        <v>308.87</v>
      </c>
      <c r="P257" s="5">
        <f t="shared" si="33"/>
        <v>69.58</v>
      </c>
      <c r="Q257" s="5">
        <f t="shared" si="33"/>
        <v>1.8299999999999998</v>
      </c>
      <c r="R257" s="5">
        <f t="shared" si="33"/>
        <v>1.7000000000000002</v>
      </c>
      <c r="S257" s="5">
        <f t="shared" si="33"/>
        <v>21.04</v>
      </c>
    </row>
    <row r="258" spans="1:19" x14ac:dyDescent="0.25">
      <c r="A258" s="75" t="s">
        <v>43</v>
      </c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6"/>
    </row>
    <row r="259" spans="1:19" x14ac:dyDescent="0.25">
      <c r="A259" s="27" t="s">
        <v>44</v>
      </c>
      <c r="B259" s="27" t="s">
        <v>44</v>
      </c>
      <c r="C259" s="8" t="s">
        <v>45</v>
      </c>
      <c r="D259" s="27" t="s">
        <v>29</v>
      </c>
      <c r="E259" s="27">
        <v>5.8</v>
      </c>
      <c r="F259" s="27">
        <v>5</v>
      </c>
      <c r="G259" s="27">
        <v>8</v>
      </c>
      <c r="H259" s="27">
        <v>106</v>
      </c>
      <c r="I259" s="27">
        <v>0.08</v>
      </c>
      <c r="J259" s="27">
        <v>1.4</v>
      </c>
      <c r="K259" s="27" t="s">
        <v>46</v>
      </c>
      <c r="L259" s="27">
        <v>0.34</v>
      </c>
      <c r="M259" s="27">
        <v>0</v>
      </c>
      <c r="N259" s="27">
        <v>240</v>
      </c>
      <c r="O259" s="27">
        <v>180</v>
      </c>
      <c r="P259" s="27">
        <v>28</v>
      </c>
      <c r="Q259" s="27">
        <v>0.2</v>
      </c>
      <c r="R259" s="27">
        <v>1.1000000000000001</v>
      </c>
      <c r="S259" s="27">
        <v>18</v>
      </c>
    </row>
    <row r="260" spans="1:19" x14ac:dyDescent="0.25">
      <c r="A260" s="27">
        <v>210106</v>
      </c>
      <c r="B260" s="27">
        <v>210106</v>
      </c>
      <c r="C260" s="8" t="s">
        <v>499</v>
      </c>
      <c r="D260" s="27">
        <v>100</v>
      </c>
      <c r="E260" s="27">
        <v>0.8</v>
      </c>
      <c r="F260" s="27">
        <v>0.2</v>
      </c>
      <c r="G260" s="27">
        <v>7.5</v>
      </c>
      <c r="H260" s="27">
        <v>38</v>
      </c>
      <c r="I260" s="27">
        <v>0.06</v>
      </c>
      <c r="J260" s="27">
        <v>38</v>
      </c>
      <c r="K260" s="27" t="s">
        <v>500</v>
      </c>
      <c r="L260" s="27">
        <v>0.03</v>
      </c>
      <c r="M260" s="27" t="s">
        <v>220</v>
      </c>
      <c r="N260" s="27">
        <v>35</v>
      </c>
      <c r="O260" s="27" t="s">
        <v>222</v>
      </c>
      <c r="P260" s="27">
        <v>11</v>
      </c>
      <c r="Q260" s="27">
        <v>0.1</v>
      </c>
      <c r="R260" s="27">
        <v>0</v>
      </c>
      <c r="S260" s="27" t="s">
        <v>223</v>
      </c>
    </row>
    <row r="261" spans="1:19" x14ac:dyDescent="0.25">
      <c r="A261" s="5"/>
      <c r="B261" s="5"/>
      <c r="C261" s="6" t="s">
        <v>42</v>
      </c>
      <c r="D261" s="5"/>
      <c r="E261" s="5">
        <f>+E259+E260</f>
        <v>6.6</v>
      </c>
      <c r="F261" s="5">
        <f t="shared" ref="F261:S261" si="34">+F259+F260</f>
        <v>5.2</v>
      </c>
      <c r="G261" s="5">
        <f t="shared" si="34"/>
        <v>15.5</v>
      </c>
      <c r="H261" s="5">
        <f t="shared" si="34"/>
        <v>144</v>
      </c>
      <c r="I261" s="5">
        <f t="shared" si="34"/>
        <v>0.14000000000000001</v>
      </c>
      <c r="J261" s="5">
        <f t="shared" si="34"/>
        <v>39.4</v>
      </c>
      <c r="K261" s="5">
        <f t="shared" si="34"/>
        <v>49.38</v>
      </c>
      <c r="L261" s="5">
        <f t="shared" si="34"/>
        <v>0.37</v>
      </c>
      <c r="M261" s="5">
        <f t="shared" si="34"/>
        <v>0.55000000000000004</v>
      </c>
      <c r="N261" s="5">
        <f t="shared" si="34"/>
        <v>275</v>
      </c>
      <c r="O261" s="5">
        <f t="shared" si="34"/>
        <v>226.18</v>
      </c>
      <c r="P261" s="5">
        <f t="shared" si="34"/>
        <v>39</v>
      </c>
      <c r="Q261" s="5">
        <f t="shared" si="34"/>
        <v>0.30000000000000004</v>
      </c>
      <c r="R261" s="5">
        <f t="shared" si="34"/>
        <v>1.1000000000000001</v>
      </c>
      <c r="S261" s="5">
        <f t="shared" si="34"/>
        <v>20.69</v>
      </c>
    </row>
    <row r="262" spans="1:19" x14ac:dyDescent="0.25">
      <c r="A262" s="75" t="s">
        <v>49</v>
      </c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6"/>
    </row>
    <row r="263" spans="1:19" ht="25.5" x14ac:dyDescent="0.25">
      <c r="A263" s="27" t="s">
        <v>501</v>
      </c>
      <c r="B263" s="27" t="s">
        <v>501</v>
      </c>
      <c r="C263" s="3" t="s">
        <v>502</v>
      </c>
      <c r="D263" s="27">
        <v>80</v>
      </c>
      <c r="E263" s="27" t="s">
        <v>138</v>
      </c>
      <c r="F263" s="27" t="s">
        <v>503</v>
      </c>
      <c r="G263" s="27" t="s">
        <v>504</v>
      </c>
      <c r="H263" s="27" t="s">
        <v>505</v>
      </c>
      <c r="I263" s="27" t="s">
        <v>105</v>
      </c>
      <c r="J263" s="27" t="s">
        <v>506</v>
      </c>
      <c r="K263" s="27" t="s">
        <v>36</v>
      </c>
      <c r="L263" s="27">
        <v>0.02</v>
      </c>
      <c r="M263" s="27">
        <v>1.22</v>
      </c>
      <c r="N263" s="27" t="s">
        <v>508</v>
      </c>
      <c r="O263" s="27" t="s">
        <v>509</v>
      </c>
      <c r="P263" s="27" t="s">
        <v>510</v>
      </c>
      <c r="Q263" s="27" t="s">
        <v>511</v>
      </c>
      <c r="R263" s="27">
        <v>0.2</v>
      </c>
      <c r="S263" s="27" t="s">
        <v>512</v>
      </c>
    </row>
    <row r="264" spans="1:19" x14ac:dyDescent="0.25">
      <c r="A264" s="27" t="s">
        <v>640</v>
      </c>
      <c r="B264" s="27" t="s">
        <v>641</v>
      </c>
      <c r="C264" s="10" t="s">
        <v>642</v>
      </c>
      <c r="D264" s="27" t="s">
        <v>29</v>
      </c>
      <c r="E264" s="27" t="s">
        <v>503</v>
      </c>
      <c r="F264" s="27" t="s">
        <v>643</v>
      </c>
      <c r="G264" s="27" t="s">
        <v>644</v>
      </c>
      <c r="H264" s="27" t="s">
        <v>645</v>
      </c>
      <c r="I264" s="27" t="s">
        <v>349</v>
      </c>
      <c r="J264" s="27" t="s">
        <v>616</v>
      </c>
      <c r="K264" s="27" t="s">
        <v>36</v>
      </c>
      <c r="L264" s="27">
        <v>0.06</v>
      </c>
      <c r="M264" s="27">
        <v>1.01</v>
      </c>
      <c r="N264" s="27" t="s">
        <v>647</v>
      </c>
      <c r="O264" s="27" t="s">
        <v>648</v>
      </c>
      <c r="P264" s="27" t="s">
        <v>649</v>
      </c>
      <c r="Q264" s="27" t="s">
        <v>650</v>
      </c>
      <c r="R264" s="27">
        <v>0.3</v>
      </c>
      <c r="S264" s="27" t="s">
        <v>651</v>
      </c>
    </row>
    <row r="265" spans="1:19" x14ac:dyDescent="0.25">
      <c r="A265" s="27" t="s">
        <v>169</v>
      </c>
      <c r="B265" s="27" t="s">
        <v>170</v>
      </c>
      <c r="C265" s="10" t="s">
        <v>171</v>
      </c>
      <c r="D265" s="27" t="s">
        <v>76</v>
      </c>
      <c r="E265" s="27" t="s">
        <v>172</v>
      </c>
      <c r="F265" s="27" t="s">
        <v>173</v>
      </c>
      <c r="G265" s="27" t="s">
        <v>174</v>
      </c>
      <c r="H265" s="27" t="s">
        <v>175</v>
      </c>
      <c r="I265" s="27" t="s">
        <v>176</v>
      </c>
      <c r="J265" s="27" t="s">
        <v>144</v>
      </c>
      <c r="K265" s="27" t="s">
        <v>351</v>
      </c>
      <c r="L265" s="27">
        <v>0.1</v>
      </c>
      <c r="M265" s="27" t="s">
        <v>177</v>
      </c>
      <c r="N265" s="27" t="s">
        <v>178</v>
      </c>
      <c r="O265" s="27" t="s">
        <v>179</v>
      </c>
      <c r="P265" s="27" t="s">
        <v>180</v>
      </c>
      <c r="Q265" s="27" t="s">
        <v>181</v>
      </c>
      <c r="R265" s="27">
        <v>0.06</v>
      </c>
      <c r="S265" s="27" t="s">
        <v>182</v>
      </c>
    </row>
    <row r="266" spans="1:19" x14ac:dyDescent="0.25">
      <c r="A266" s="27" t="s">
        <v>652</v>
      </c>
      <c r="B266" s="27" t="s">
        <v>652</v>
      </c>
      <c r="C266" s="10" t="s">
        <v>653</v>
      </c>
      <c r="D266" s="27">
        <v>180</v>
      </c>
      <c r="E266" s="27" t="s">
        <v>654</v>
      </c>
      <c r="F266" s="27" t="s">
        <v>655</v>
      </c>
      <c r="G266" s="27" t="s">
        <v>656</v>
      </c>
      <c r="H266" s="27" t="s">
        <v>657</v>
      </c>
      <c r="I266" s="27" t="s">
        <v>253</v>
      </c>
      <c r="J266" s="27">
        <v>5.2</v>
      </c>
      <c r="K266" s="27" t="s">
        <v>658</v>
      </c>
      <c r="L266" s="27">
        <v>0.11</v>
      </c>
      <c r="M266" s="27" t="s">
        <v>659</v>
      </c>
      <c r="N266" s="27" t="s">
        <v>660</v>
      </c>
      <c r="O266" s="27" t="s">
        <v>661</v>
      </c>
      <c r="P266" s="27" t="s">
        <v>662</v>
      </c>
      <c r="Q266" s="27" t="s">
        <v>610</v>
      </c>
      <c r="R266" s="27">
        <v>0.1</v>
      </c>
      <c r="S266" s="27">
        <v>23</v>
      </c>
    </row>
    <row r="267" spans="1:19" x14ac:dyDescent="0.25">
      <c r="A267" s="27">
        <v>160223</v>
      </c>
      <c r="B267" s="27">
        <v>160224</v>
      </c>
      <c r="C267" s="10" t="s">
        <v>70</v>
      </c>
      <c r="D267" s="27" t="s">
        <v>29</v>
      </c>
      <c r="E267" s="27">
        <v>2</v>
      </c>
      <c r="F267" s="27">
        <v>0.2</v>
      </c>
      <c r="G267" s="27">
        <v>20.2</v>
      </c>
      <c r="H267" s="27">
        <v>92</v>
      </c>
      <c r="I267" s="27" t="s">
        <v>36</v>
      </c>
      <c r="J267" s="27">
        <v>0.2</v>
      </c>
      <c r="K267" s="27" t="s">
        <v>36</v>
      </c>
      <c r="L267" s="27">
        <v>0</v>
      </c>
      <c r="M267" s="27" t="s">
        <v>36</v>
      </c>
      <c r="N267" s="27" t="s">
        <v>148</v>
      </c>
      <c r="O267" s="27" t="s">
        <v>36</v>
      </c>
      <c r="P267" s="27" t="s">
        <v>36</v>
      </c>
      <c r="Q267" s="27" t="s">
        <v>123</v>
      </c>
      <c r="R267" s="27">
        <v>0.02</v>
      </c>
      <c r="S267" s="27" t="s">
        <v>36</v>
      </c>
    </row>
    <row r="268" spans="1:19" x14ac:dyDescent="0.25">
      <c r="A268" s="27">
        <v>120157</v>
      </c>
      <c r="B268" s="27">
        <v>120157</v>
      </c>
      <c r="C268" s="3" t="s">
        <v>1464</v>
      </c>
      <c r="D268" s="27">
        <v>20</v>
      </c>
      <c r="E268" s="27" t="s">
        <v>153</v>
      </c>
      <c r="F268" s="27" t="s">
        <v>196</v>
      </c>
      <c r="G268" s="27" t="s">
        <v>197</v>
      </c>
      <c r="H268" s="27" t="s">
        <v>198</v>
      </c>
      <c r="I268" s="27" t="s">
        <v>199</v>
      </c>
      <c r="J268" s="27" t="s">
        <v>36</v>
      </c>
      <c r="K268" s="27" t="s">
        <v>36</v>
      </c>
      <c r="L268" s="27">
        <f>0.012*2</f>
        <v>2.4E-2</v>
      </c>
      <c r="M268" s="27">
        <v>0.6</v>
      </c>
      <c r="N268" s="27" t="s">
        <v>201</v>
      </c>
      <c r="O268" s="27" t="s">
        <v>202</v>
      </c>
      <c r="P268" s="27" t="s">
        <v>203</v>
      </c>
      <c r="Q268" s="27" t="s">
        <v>148</v>
      </c>
      <c r="R268" s="27">
        <v>1.2</v>
      </c>
      <c r="S268" s="27" t="s">
        <v>36</v>
      </c>
    </row>
    <row r="269" spans="1:19" x14ac:dyDescent="0.25">
      <c r="A269" s="27" t="s">
        <v>65</v>
      </c>
      <c r="B269" s="27" t="s">
        <v>65</v>
      </c>
      <c r="C269" s="10" t="s">
        <v>1460</v>
      </c>
      <c r="D269" s="27" t="s">
        <v>149</v>
      </c>
      <c r="E269" s="27" t="s">
        <v>266</v>
      </c>
      <c r="F269" s="27" t="s">
        <v>267</v>
      </c>
      <c r="G269" s="27" t="s">
        <v>268</v>
      </c>
      <c r="H269" s="27" t="s">
        <v>113</v>
      </c>
      <c r="I269" s="27" t="s">
        <v>105</v>
      </c>
      <c r="J269" s="27" t="s">
        <v>36</v>
      </c>
      <c r="K269" s="27" t="s">
        <v>36</v>
      </c>
      <c r="L269" s="27">
        <v>1.2E-2</v>
      </c>
      <c r="M269" s="27" t="s">
        <v>114</v>
      </c>
      <c r="N269" s="27" t="s">
        <v>115</v>
      </c>
      <c r="O269" s="27" t="s">
        <v>115</v>
      </c>
      <c r="P269" s="27" t="s">
        <v>116</v>
      </c>
      <c r="Q269" s="27" t="s">
        <v>117</v>
      </c>
      <c r="R269" s="27">
        <v>1.9</v>
      </c>
      <c r="S269" s="27" t="s">
        <v>69</v>
      </c>
    </row>
    <row r="270" spans="1:19" x14ac:dyDescent="0.25">
      <c r="A270" s="5"/>
      <c r="B270" s="5"/>
      <c r="C270" s="6" t="s">
        <v>42</v>
      </c>
      <c r="D270" s="5"/>
      <c r="E270" s="5">
        <v>27.98</v>
      </c>
      <c r="F270" s="5">
        <v>24.51</v>
      </c>
      <c r="G270" s="5">
        <v>121.86999999999999</v>
      </c>
      <c r="H270" s="5">
        <v>820.7299999999999</v>
      </c>
      <c r="I270" s="5">
        <v>0.51</v>
      </c>
      <c r="J270" s="5">
        <v>16.5</v>
      </c>
      <c r="K270" s="5">
        <f t="shared" ref="K270:S270" si="35">+K263+K264+K265+K266+K267+K268+K269</f>
        <v>442.96</v>
      </c>
      <c r="L270" s="5">
        <f t="shared" si="35"/>
        <v>0.32600000000000001</v>
      </c>
      <c r="M270" s="5">
        <f t="shared" si="35"/>
        <v>6.4899999999999993</v>
      </c>
      <c r="N270" s="5">
        <f t="shared" si="35"/>
        <v>147.47000000000003</v>
      </c>
      <c r="O270" s="5">
        <f t="shared" si="35"/>
        <v>815.44</v>
      </c>
      <c r="P270" s="5">
        <f t="shared" si="35"/>
        <v>94.820000000000007</v>
      </c>
      <c r="Q270" s="5">
        <f t="shared" si="35"/>
        <v>5.71</v>
      </c>
      <c r="R270" s="5">
        <f t="shared" si="35"/>
        <v>3.78</v>
      </c>
      <c r="S270" s="5">
        <f t="shared" si="35"/>
        <v>33.450000000000003</v>
      </c>
    </row>
    <row r="271" spans="1:19" x14ac:dyDescent="0.25">
      <c r="A271" s="75" t="s">
        <v>67</v>
      </c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6"/>
    </row>
    <row r="272" spans="1:19" x14ac:dyDescent="0.25">
      <c r="A272" s="52" t="s">
        <v>336</v>
      </c>
      <c r="B272" s="52" t="s">
        <v>336</v>
      </c>
      <c r="C272" s="10" t="s">
        <v>337</v>
      </c>
      <c r="D272" s="27" t="s">
        <v>29</v>
      </c>
      <c r="E272" s="27">
        <v>2</v>
      </c>
      <c r="F272" s="27">
        <v>2</v>
      </c>
      <c r="G272" s="27">
        <v>20.2</v>
      </c>
      <c r="H272" s="27">
        <v>92</v>
      </c>
      <c r="I272" s="27" t="s">
        <v>230</v>
      </c>
      <c r="J272" s="27">
        <v>0.2</v>
      </c>
      <c r="K272" s="27" t="s">
        <v>36</v>
      </c>
      <c r="L272" s="27">
        <v>0</v>
      </c>
      <c r="M272" s="27" t="s">
        <v>85</v>
      </c>
      <c r="N272" s="27" t="s">
        <v>664</v>
      </c>
      <c r="O272" s="27" t="s">
        <v>665</v>
      </c>
      <c r="P272" s="27" t="s">
        <v>666</v>
      </c>
      <c r="Q272" s="27" t="s">
        <v>331</v>
      </c>
      <c r="R272" s="27">
        <v>0.1</v>
      </c>
      <c r="S272" s="27" t="s">
        <v>36</v>
      </c>
    </row>
    <row r="273" spans="1:19" x14ac:dyDescent="0.25">
      <c r="A273" s="59">
        <v>190104</v>
      </c>
      <c r="B273" s="58">
        <v>190104</v>
      </c>
      <c r="C273" s="3" t="s">
        <v>459</v>
      </c>
      <c r="D273" s="58">
        <v>80</v>
      </c>
      <c r="E273" s="58">
        <v>4.5999999999999996</v>
      </c>
      <c r="F273" s="58">
        <v>2.68</v>
      </c>
      <c r="G273" s="58">
        <v>22.88</v>
      </c>
      <c r="H273" s="58">
        <v>134.04</v>
      </c>
      <c r="I273" s="58" t="s">
        <v>156</v>
      </c>
      <c r="J273" s="58" t="s">
        <v>77</v>
      </c>
      <c r="K273" s="58" t="s">
        <v>464</v>
      </c>
      <c r="L273" s="58">
        <v>0.06</v>
      </c>
      <c r="M273" s="58" t="s">
        <v>465</v>
      </c>
      <c r="N273" s="58" t="s">
        <v>466</v>
      </c>
      <c r="O273" s="58" t="s">
        <v>467</v>
      </c>
      <c r="P273" s="58" t="s">
        <v>468</v>
      </c>
      <c r="Q273" s="58" t="s">
        <v>229</v>
      </c>
      <c r="R273" s="58">
        <v>0.03</v>
      </c>
      <c r="S273" s="58" t="s">
        <v>469</v>
      </c>
    </row>
    <row r="274" spans="1:19" x14ac:dyDescent="0.25">
      <c r="A274" s="5"/>
      <c r="B274" s="5"/>
      <c r="C274" s="9" t="s">
        <v>667</v>
      </c>
      <c r="D274" s="5"/>
      <c r="E274" s="5">
        <v>7.75</v>
      </c>
      <c r="F274" s="5">
        <v>5.35</v>
      </c>
      <c r="G274" s="5">
        <v>48.8</v>
      </c>
      <c r="H274" s="5">
        <v>259.55</v>
      </c>
      <c r="I274" s="5">
        <v>0.05</v>
      </c>
      <c r="J274" s="5">
        <v>0.2</v>
      </c>
      <c r="K274" s="5">
        <v>8.64</v>
      </c>
      <c r="L274" s="5">
        <v>0.06</v>
      </c>
      <c r="M274" s="5">
        <v>0.55000000000000004</v>
      </c>
      <c r="N274" s="5">
        <v>38.369999999999997</v>
      </c>
      <c r="O274" s="5">
        <v>54.79</v>
      </c>
      <c r="P274" s="5">
        <v>10.049999999999999</v>
      </c>
      <c r="Q274" s="5">
        <v>0.69000000000000006</v>
      </c>
      <c r="R274" s="5">
        <v>0.2</v>
      </c>
      <c r="S274" s="5">
        <v>3.06</v>
      </c>
    </row>
    <row r="275" spans="1:19" x14ac:dyDescent="0.25">
      <c r="A275" s="75" t="s">
        <v>73</v>
      </c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6"/>
    </row>
    <row r="276" spans="1:19" x14ac:dyDescent="0.25">
      <c r="A276" s="27" t="s">
        <v>668</v>
      </c>
      <c r="B276" s="27" t="s">
        <v>669</v>
      </c>
      <c r="C276" s="10" t="s">
        <v>670</v>
      </c>
      <c r="D276" s="27">
        <v>100</v>
      </c>
      <c r="E276" s="27" t="s">
        <v>671</v>
      </c>
      <c r="F276" s="27" t="s">
        <v>672</v>
      </c>
      <c r="G276" s="27" t="s">
        <v>673</v>
      </c>
      <c r="H276" s="27" t="s">
        <v>674</v>
      </c>
      <c r="I276" s="27" t="s">
        <v>546</v>
      </c>
      <c r="J276" s="27">
        <v>0</v>
      </c>
      <c r="K276" s="27">
        <v>100</v>
      </c>
      <c r="L276" s="27">
        <v>0.1</v>
      </c>
      <c r="M276" s="27">
        <v>0</v>
      </c>
      <c r="N276" s="27" t="s">
        <v>675</v>
      </c>
      <c r="O276" s="27">
        <v>123</v>
      </c>
      <c r="P276" s="27">
        <v>5.3</v>
      </c>
      <c r="Q276" s="27">
        <v>2.9</v>
      </c>
      <c r="R276" s="27">
        <v>0.3</v>
      </c>
      <c r="S276" s="27" t="s">
        <v>676</v>
      </c>
    </row>
    <row r="277" spans="1:19" x14ac:dyDescent="0.25">
      <c r="A277" s="27" t="s">
        <v>677</v>
      </c>
      <c r="B277" s="27" t="s">
        <v>678</v>
      </c>
      <c r="C277" s="10" t="s">
        <v>1481</v>
      </c>
      <c r="D277" s="27" t="s">
        <v>149</v>
      </c>
      <c r="E277" s="27" t="s">
        <v>511</v>
      </c>
      <c r="F277" s="27" t="s">
        <v>266</v>
      </c>
      <c r="G277" s="27" t="s">
        <v>679</v>
      </c>
      <c r="H277" s="27" t="s">
        <v>680</v>
      </c>
      <c r="I277" s="27" t="s">
        <v>230</v>
      </c>
      <c r="J277" s="27" t="s">
        <v>123</v>
      </c>
      <c r="K277" s="27" t="s">
        <v>71</v>
      </c>
      <c r="L277" s="27">
        <v>0.01</v>
      </c>
      <c r="M277" s="27" t="s">
        <v>219</v>
      </c>
      <c r="N277" s="27" t="s">
        <v>681</v>
      </c>
      <c r="O277" s="27" t="s">
        <v>682</v>
      </c>
      <c r="P277" s="27" t="s">
        <v>683</v>
      </c>
      <c r="Q277" s="27" t="s">
        <v>123</v>
      </c>
      <c r="R277" s="27">
        <v>0.9</v>
      </c>
      <c r="S277" s="27" t="s">
        <v>684</v>
      </c>
    </row>
    <row r="278" spans="1:19" x14ac:dyDescent="0.25">
      <c r="A278" s="27" t="s">
        <v>183</v>
      </c>
      <c r="B278" s="27" t="s">
        <v>184</v>
      </c>
      <c r="C278" s="10" t="s">
        <v>185</v>
      </c>
      <c r="D278" s="27">
        <v>200</v>
      </c>
      <c r="E278" s="27" t="s">
        <v>186</v>
      </c>
      <c r="F278" s="27">
        <v>5.4</v>
      </c>
      <c r="G278" s="27">
        <v>4.46</v>
      </c>
      <c r="H278" s="27">
        <v>89.44</v>
      </c>
      <c r="I278" s="27">
        <v>0</v>
      </c>
      <c r="J278" s="27">
        <v>0</v>
      </c>
      <c r="K278" s="27">
        <v>0</v>
      </c>
      <c r="L278" s="27">
        <v>0</v>
      </c>
      <c r="M278" s="27" t="s">
        <v>187</v>
      </c>
      <c r="N278" s="27" t="s">
        <v>189</v>
      </c>
      <c r="O278" s="27" t="s">
        <v>190</v>
      </c>
      <c r="P278" s="27">
        <v>0</v>
      </c>
      <c r="Q278" s="27">
        <v>0</v>
      </c>
      <c r="R278" s="27">
        <v>0</v>
      </c>
      <c r="S278" s="27" t="s">
        <v>191</v>
      </c>
    </row>
    <row r="279" spans="1:19" x14ac:dyDescent="0.25">
      <c r="A279" s="52" t="s">
        <v>293</v>
      </c>
      <c r="B279" s="52" t="s">
        <v>293</v>
      </c>
      <c r="C279" s="10" t="s">
        <v>294</v>
      </c>
      <c r="D279" s="27" t="s">
        <v>29</v>
      </c>
      <c r="E279" s="27" t="s">
        <v>330</v>
      </c>
      <c r="F279" s="27" t="s">
        <v>331</v>
      </c>
      <c r="G279" s="27" t="s">
        <v>332</v>
      </c>
      <c r="H279" s="27" t="s">
        <v>333</v>
      </c>
      <c r="I279" s="27">
        <v>0</v>
      </c>
      <c r="J279" s="27">
        <v>0</v>
      </c>
      <c r="K279" s="27">
        <v>0</v>
      </c>
      <c r="L279" s="27">
        <v>0</v>
      </c>
      <c r="M279" s="27">
        <v>1</v>
      </c>
      <c r="N279" s="27" t="s">
        <v>154</v>
      </c>
      <c r="O279" s="27" t="s">
        <v>334</v>
      </c>
      <c r="P279" s="27" t="s">
        <v>335</v>
      </c>
      <c r="Q279" s="27">
        <v>0</v>
      </c>
      <c r="R279" s="27">
        <v>0</v>
      </c>
      <c r="S279" s="27" t="s">
        <v>36</v>
      </c>
    </row>
    <row r="280" spans="1:19" x14ac:dyDescent="0.25">
      <c r="A280" s="29" t="s">
        <v>37</v>
      </c>
      <c r="B280" s="29" t="s">
        <v>38</v>
      </c>
      <c r="C280" s="3" t="s">
        <v>39</v>
      </c>
      <c r="D280" s="29" t="s">
        <v>40</v>
      </c>
      <c r="E280" s="29">
        <v>0.08</v>
      </c>
      <c r="F280" s="29">
        <v>8.25</v>
      </c>
      <c r="G280" s="29">
        <v>0.08</v>
      </c>
      <c r="H280" s="29" t="s">
        <v>101</v>
      </c>
      <c r="I280" s="29" t="s">
        <v>36</v>
      </c>
      <c r="J280" s="29" t="s">
        <v>36</v>
      </c>
      <c r="K280" s="29" t="s">
        <v>41</v>
      </c>
      <c r="L280" s="29">
        <v>0.1</v>
      </c>
      <c r="M280" s="29" t="s">
        <v>102</v>
      </c>
      <c r="N280" s="29" t="s">
        <v>103</v>
      </c>
      <c r="O280" s="29" t="s">
        <v>104</v>
      </c>
      <c r="P280" s="29" t="s">
        <v>36</v>
      </c>
      <c r="Q280" s="29" t="s">
        <v>105</v>
      </c>
      <c r="R280" s="29">
        <v>0.4</v>
      </c>
      <c r="S280" s="29" t="s">
        <v>106</v>
      </c>
    </row>
    <row r="281" spans="1:19" x14ac:dyDescent="0.25">
      <c r="A281" s="29" t="s">
        <v>33</v>
      </c>
      <c r="B281" s="29" t="s">
        <v>33</v>
      </c>
      <c r="C281" s="3" t="s">
        <v>34</v>
      </c>
      <c r="D281" s="29" t="s">
        <v>149</v>
      </c>
      <c r="E281" s="29">
        <v>1.5</v>
      </c>
      <c r="F281" s="29">
        <v>0.57999999999999996</v>
      </c>
      <c r="G281" s="29">
        <v>10.28</v>
      </c>
      <c r="H281" s="29" t="s">
        <v>107</v>
      </c>
      <c r="I281" s="29" t="s">
        <v>105</v>
      </c>
      <c r="J281" s="29" t="s">
        <v>36</v>
      </c>
      <c r="K281" s="29" t="s">
        <v>36</v>
      </c>
      <c r="L281" s="29">
        <v>1.2E-2</v>
      </c>
      <c r="M281" s="29" t="s">
        <v>108</v>
      </c>
      <c r="N281" s="29" t="s">
        <v>109</v>
      </c>
      <c r="O281" s="29" t="s">
        <v>110</v>
      </c>
      <c r="P281" s="29" t="s">
        <v>111</v>
      </c>
      <c r="Q281" s="29" t="s">
        <v>112</v>
      </c>
      <c r="R281" s="29">
        <v>0.6</v>
      </c>
      <c r="S281" s="29" t="s">
        <v>36</v>
      </c>
    </row>
    <row r="282" spans="1:19" x14ac:dyDescent="0.25">
      <c r="A282" s="27" t="s">
        <v>65</v>
      </c>
      <c r="B282" s="27" t="s">
        <v>65</v>
      </c>
      <c r="C282" s="10" t="s">
        <v>66</v>
      </c>
      <c r="D282" s="27" t="s">
        <v>149</v>
      </c>
      <c r="E282" s="27" t="s">
        <v>266</v>
      </c>
      <c r="F282" s="27" t="s">
        <v>267</v>
      </c>
      <c r="G282" s="27" t="s">
        <v>268</v>
      </c>
      <c r="H282" s="27" t="s">
        <v>113</v>
      </c>
      <c r="I282" s="27" t="s">
        <v>105</v>
      </c>
      <c r="J282" s="27" t="s">
        <v>36</v>
      </c>
      <c r="K282" s="27" t="s">
        <v>36</v>
      </c>
      <c r="L282" s="27">
        <v>1.2E-2</v>
      </c>
      <c r="M282" s="27" t="s">
        <v>114</v>
      </c>
      <c r="N282" s="27" t="s">
        <v>115</v>
      </c>
      <c r="O282" s="27" t="s">
        <v>115</v>
      </c>
      <c r="P282" s="27" t="s">
        <v>116</v>
      </c>
      <c r="Q282" s="27" t="s">
        <v>117</v>
      </c>
      <c r="R282" s="27">
        <v>0.6</v>
      </c>
      <c r="S282" s="27" t="s">
        <v>69</v>
      </c>
    </row>
    <row r="283" spans="1:19" x14ac:dyDescent="0.25">
      <c r="A283" s="5"/>
      <c r="B283" s="5"/>
      <c r="C283" s="6" t="s">
        <v>42</v>
      </c>
      <c r="D283" s="5"/>
      <c r="E283" s="5">
        <f>+E276+E277+E278+E279+E280+E281+E282</f>
        <v>15.650000000000002</v>
      </c>
      <c r="F283" s="5">
        <f t="shared" ref="F283:S283" si="36">+F276+F277+F278+F279+F280+F281+F282</f>
        <v>20.399999999999999</v>
      </c>
      <c r="G283" s="5">
        <f t="shared" si="36"/>
        <v>59.29</v>
      </c>
      <c r="H283" s="5">
        <f t="shared" si="36"/>
        <v>503.52</v>
      </c>
      <c r="I283" s="5">
        <f t="shared" si="36"/>
        <v>0.31000000000000005</v>
      </c>
      <c r="J283" s="5">
        <f t="shared" si="36"/>
        <v>0.05</v>
      </c>
      <c r="K283" s="5">
        <f t="shared" si="36"/>
        <v>145</v>
      </c>
      <c r="L283" s="5">
        <f t="shared" si="36"/>
        <v>0.23400000000000004</v>
      </c>
      <c r="M283" s="5">
        <f t="shared" si="36"/>
        <v>1.82</v>
      </c>
      <c r="N283" s="5">
        <f t="shared" si="36"/>
        <v>362.62</v>
      </c>
      <c r="O283" s="5">
        <f t="shared" si="36"/>
        <v>290.98</v>
      </c>
      <c r="P283" s="5">
        <f t="shared" si="36"/>
        <v>19.03</v>
      </c>
      <c r="Q283" s="5">
        <f t="shared" si="36"/>
        <v>3.83</v>
      </c>
      <c r="R283" s="5">
        <f t="shared" si="36"/>
        <v>2.8000000000000003</v>
      </c>
      <c r="S283" s="5">
        <f t="shared" si="36"/>
        <v>22.23</v>
      </c>
    </row>
    <row r="284" spans="1:19" x14ac:dyDescent="0.25">
      <c r="A284" s="75" t="s">
        <v>118</v>
      </c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6"/>
    </row>
    <row r="285" spans="1:19" x14ac:dyDescent="0.25">
      <c r="A285" s="27" t="s">
        <v>489</v>
      </c>
      <c r="B285" s="27" t="s">
        <v>489</v>
      </c>
      <c r="C285" s="10" t="s">
        <v>120</v>
      </c>
      <c r="D285" s="27" t="s">
        <v>490</v>
      </c>
      <c r="E285" s="27">
        <v>6.3</v>
      </c>
      <c r="F285" s="27" t="s">
        <v>79</v>
      </c>
      <c r="G285" s="27">
        <v>10.199999999999999</v>
      </c>
      <c r="H285" s="27">
        <v>11.2</v>
      </c>
      <c r="I285" s="27">
        <v>0</v>
      </c>
      <c r="J285" s="27">
        <v>0</v>
      </c>
      <c r="K285" s="27" t="s">
        <v>36</v>
      </c>
      <c r="L285" s="27">
        <v>0</v>
      </c>
      <c r="M285" s="27">
        <v>0</v>
      </c>
      <c r="N285" s="27" t="s">
        <v>493</v>
      </c>
      <c r="O285" s="27">
        <v>11</v>
      </c>
      <c r="P285" s="27">
        <v>30</v>
      </c>
      <c r="Q285" s="27">
        <v>0</v>
      </c>
      <c r="R285" s="27">
        <v>0</v>
      </c>
      <c r="S285" s="27" t="s">
        <v>36</v>
      </c>
    </row>
    <row r="286" spans="1:19" x14ac:dyDescent="0.25">
      <c r="A286" s="5"/>
      <c r="B286" s="5"/>
      <c r="C286" s="6" t="s">
        <v>42</v>
      </c>
      <c r="D286" s="5"/>
      <c r="E286" s="5">
        <f>+E285</f>
        <v>6.3</v>
      </c>
      <c r="F286" s="5" t="str">
        <f t="shared" ref="F286:S286" si="37">+F285</f>
        <v>1,10</v>
      </c>
      <c r="G286" s="5">
        <f t="shared" si="37"/>
        <v>10.199999999999999</v>
      </c>
      <c r="H286" s="5">
        <f t="shared" si="37"/>
        <v>11.2</v>
      </c>
      <c r="I286" s="5">
        <f t="shared" si="37"/>
        <v>0</v>
      </c>
      <c r="J286" s="5">
        <f t="shared" si="37"/>
        <v>0</v>
      </c>
      <c r="K286" s="5" t="str">
        <f t="shared" si="37"/>
        <v>0,00</v>
      </c>
      <c r="L286" s="5">
        <f t="shared" si="37"/>
        <v>0</v>
      </c>
      <c r="M286" s="5">
        <f t="shared" si="37"/>
        <v>0</v>
      </c>
      <c r="N286" s="5" t="str">
        <f t="shared" si="37"/>
        <v>17,60</v>
      </c>
      <c r="O286" s="5">
        <f t="shared" si="37"/>
        <v>11</v>
      </c>
      <c r="P286" s="5">
        <f t="shared" si="37"/>
        <v>30</v>
      </c>
      <c r="Q286" s="5">
        <f t="shared" si="37"/>
        <v>0</v>
      </c>
      <c r="R286" s="5">
        <f t="shared" si="37"/>
        <v>0</v>
      </c>
      <c r="S286" s="5" t="str">
        <f t="shared" si="37"/>
        <v>0,00</v>
      </c>
    </row>
    <row r="287" spans="1:19" x14ac:dyDescent="0.25">
      <c r="A287" s="5"/>
      <c r="B287" s="5"/>
      <c r="C287" s="6" t="s">
        <v>125</v>
      </c>
      <c r="D287" s="5"/>
      <c r="E287" s="5">
        <f>+E286+E283+E274+E270+E261+E257</f>
        <v>75.540000000000006</v>
      </c>
      <c r="F287" s="5">
        <f t="shared" ref="F287:S287" si="38">+F286+F283+F274+F270+F261+F257</f>
        <v>79.569999999999993</v>
      </c>
      <c r="G287" s="5">
        <f t="shared" si="38"/>
        <v>316.54999999999995</v>
      </c>
      <c r="H287" s="5">
        <f t="shared" si="38"/>
        <v>2234.1999999999998</v>
      </c>
      <c r="I287" s="5">
        <f t="shared" si="38"/>
        <v>1.2600000000000002</v>
      </c>
      <c r="J287" s="5">
        <f t="shared" si="38"/>
        <v>57.33</v>
      </c>
      <c r="K287" s="5">
        <f t="shared" si="38"/>
        <v>717.37999999999988</v>
      </c>
      <c r="L287" s="7">
        <f t="shared" si="38"/>
        <v>1.3820000000000001</v>
      </c>
      <c r="M287" s="5">
        <f>+M286+M283+M274+M270+M261+M257</f>
        <v>10.030000000000001</v>
      </c>
      <c r="N287" s="5">
        <f t="shared" si="38"/>
        <v>1099.9000000000001</v>
      </c>
      <c r="O287" s="5">
        <f t="shared" si="38"/>
        <v>1707.2600000000002</v>
      </c>
      <c r="P287" s="5">
        <f t="shared" si="38"/>
        <v>262.48</v>
      </c>
      <c r="Q287" s="5">
        <f t="shared" si="38"/>
        <v>12.360000000000001</v>
      </c>
      <c r="R287" s="5">
        <f t="shared" si="38"/>
        <v>9.5800000000000018</v>
      </c>
      <c r="S287" s="5">
        <f t="shared" si="38"/>
        <v>100.47</v>
      </c>
    </row>
    <row r="288" spans="1:19" x14ac:dyDescent="0.25">
      <c r="A288" s="5"/>
      <c r="B288" s="5"/>
      <c r="C288" s="6" t="s">
        <v>685</v>
      </c>
      <c r="D288" s="5"/>
      <c r="E288" s="7">
        <f t="shared" ref="E288:S288" si="39">+(E287+E246+E205+E162+E121+E81+E39)/7</f>
        <v>77.937428571428569</v>
      </c>
      <c r="F288" s="7">
        <f t="shared" si="39"/>
        <v>80.6177142857143</v>
      </c>
      <c r="G288" s="7">
        <f t="shared" si="39"/>
        <v>333.67771428571433</v>
      </c>
      <c r="H288" s="7">
        <f t="shared" si="39"/>
        <v>2335.9094285714286</v>
      </c>
      <c r="I288" s="7">
        <f t="shared" si="39"/>
        <v>1.8005714285714287</v>
      </c>
      <c r="J288" s="7">
        <f t="shared" si="39"/>
        <v>60.773428571428568</v>
      </c>
      <c r="K288" s="7">
        <f t="shared" si="39"/>
        <v>694.9645714285715</v>
      </c>
      <c r="L288" s="7">
        <f t="shared" si="39"/>
        <v>1.4049999999999998</v>
      </c>
      <c r="M288" s="7">
        <f t="shared" si="39"/>
        <v>9.9214285714285726</v>
      </c>
      <c r="N288" s="7">
        <f t="shared" si="39"/>
        <v>1107.6219999999998</v>
      </c>
      <c r="O288" s="7">
        <f t="shared" si="39"/>
        <v>1692.3799999999999</v>
      </c>
      <c r="P288" s="7">
        <f t="shared" si="39"/>
        <v>254.97457142857144</v>
      </c>
      <c r="Q288" s="7">
        <f t="shared" si="39"/>
        <v>12.149428571428572</v>
      </c>
      <c r="R288" s="7">
        <f t="shared" si="39"/>
        <v>9.9614285714285735</v>
      </c>
      <c r="S288" s="7">
        <f t="shared" si="39"/>
        <v>99.472857142857137</v>
      </c>
    </row>
    <row r="289" spans="1:19" x14ac:dyDescent="0.25">
      <c r="A289" s="27"/>
      <c r="B289" s="27"/>
      <c r="C289" s="10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</row>
    <row r="290" spans="1:19" x14ac:dyDescent="0.25">
      <c r="A290" s="79" t="s">
        <v>0</v>
      </c>
      <c r="B290" s="79" t="s">
        <v>1</v>
      </c>
      <c r="C290" s="73" t="s">
        <v>126</v>
      </c>
      <c r="D290" s="72" t="s">
        <v>127</v>
      </c>
      <c r="E290" s="72" t="s">
        <v>8</v>
      </c>
      <c r="F290" s="72" t="s">
        <v>9</v>
      </c>
      <c r="G290" s="72" t="s">
        <v>10</v>
      </c>
      <c r="H290" s="77" t="s">
        <v>5</v>
      </c>
      <c r="I290" s="72" t="s">
        <v>6</v>
      </c>
      <c r="J290" s="72"/>
      <c r="K290" s="72"/>
      <c r="L290" s="72"/>
      <c r="M290" s="72"/>
      <c r="N290" s="72" t="s">
        <v>7</v>
      </c>
      <c r="O290" s="72"/>
      <c r="P290" s="72"/>
      <c r="Q290" s="72"/>
      <c r="R290" s="72"/>
      <c r="S290" s="72"/>
    </row>
    <row r="291" spans="1:19" ht="27.6" customHeight="1" x14ac:dyDescent="0.25">
      <c r="A291" s="79"/>
      <c r="B291" s="79"/>
      <c r="C291" s="80"/>
      <c r="D291" s="72"/>
      <c r="E291" s="72"/>
      <c r="F291" s="72"/>
      <c r="G291" s="72"/>
      <c r="H291" s="78"/>
      <c r="I291" s="72" t="s">
        <v>11</v>
      </c>
      <c r="J291" s="72" t="s">
        <v>12</v>
      </c>
      <c r="K291" s="72" t="s">
        <v>13</v>
      </c>
      <c r="L291" s="72" t="s">
        <v>14</v>
      </c>
      <c r="M291" s="79" t="s">
        <v>15</v>
      </c>
      <c r="N291" s="72" t="s">
        <v>16</v>
      </c>
      <c r="O291" s="72" t="s">
        <v>17</v>
      </c>
      <c r="P291" s="72" t="s">
        <v>18</v>
      </c>
      <c r="Q291" s="72" t="s">
        <v>19</v>
      </c>
      <c r="R291" s="73" t="s">
        <v>20</v>
      </c>
      <c r="S291" s="72" t="s">
        <v>21</v>
      </c>
    </row>
    <row r="292" spans="1:19" x14ac:dyDescent="0.25">
      <c r="A292" s="79"/>
      <c r="B292" s="79"/>
      <c r="C292" s="74"/>
      <c r="D292" s="27" t="s">
        <v>22</v>
      </c>
      <c r="E292" s="27" t="s">
        <v>22</v>
      </c>
      <c r="F292" s="27" t="s">
        <v>22</v>
      </c>
      <c r="G292" s="27" t="s">
        <v>22</v>
      </c>
      <c r="H292" s="27" t="s">
        <v>23</v>
      </c>
      <c r="I292" s="72"/>
      <c r="J292" s="72"/>
      <c r="K292" s="72"/>
      <c r="L292" s="72"/>
      <c r="M292" s="79"/>
      <c r="N292" s="72"/>
      <c r="O292" s="72"/>
      <c r="P292" s="72"/>
      <c r="Q292" s="72"/>
      <c r="R292" s="74"/>
      <c r="S292" s="72"/>
    </row>
    <row r="293" spans="1:19" x14ac:dyDescent="0.25">
      <c r="A293" s="27"/>
      <c r="B293" s="27"/>
      <c r="C293" s="10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1:19" x14ac:dyDescent="0.25">
      <c r="A294" s="87" t="s">
        <v>686</v>
      </c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6"/>
    </row>
    <row r="295" spans="1:19" x14ac:dyDescent="0.25">
      <c r="A295" s="87" t="s">
        <v>25</v>
      </c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6"/>
    </row>
    <row r="296" spans="1:19" x14ac:dyDescent="0.25">
      <c r="A296" s="27" t="s">
        <v>687</v>
      </c>
      <c r="B296" s="27" t="s">
        <v>688</v>
      </c>
      <c r="C296" s="10" t="s">
        <v>689</v>
      </c>
      <c r="D296" s="27" t="s">
        <v>29</v>
      </c>
      <c r="E296" s="27" t="s">
        <v>690</v>
      </c>
      <c r="F296" s="27" t="s">
        <v>691</v>
      </c>
      <c r="G296" s="27" t="s">
        <v>692</v>
      </c>
      <c r="H296" s="27" t="s">
        <v>693</v>
      </c>
      <c r="I296" s="27" t="s">
        <v>176</v>
      </c>
      <c r="J296" s="27" t="s">
        <v>475</v>
      </c>
      <c r="K296" s="27" t="s">
        <v>694</v>
      </c>
      <c r="L296" s="27">
        <v>0.19</v>
      </c>
      <c r="M296" s="27" t="s">
        <v>550</v>
      </c>
      <c r="N296" s="27" t="s">
        <v>695</v>
      </c>
      <c r="O296" s="27" t="s">
        <v>696</v>
      </c>
      <c r="P296" s="27" t="s">
        <v>697</v>
      </c>
      <c r="Q296" s="27" t="s">
        <v>148</v>
      </c>
      <c r="R296" s="27">
        <v>0.1</v>
      </c>
      <c r="S296" s="27" t="s">
        <v>277</v>
      </c>
    </row>
    <row r="297" spans="1:19" s="65" customFormat="1" x14ac:dyDescent="0.25">
      <c r="A297" s="69" t="s">
        <v>293</v>
      </c>
      <c r="B297" s="69" t="s">
        <v>293</v>
      </c>
      <c r="C297" s="57" t="s">
        <v>294</v>
      </c>
      <c r="D297" s="64" t="s">
        <v>29</v>
      </c>
      <c r="E297" s="64" t="s">
        <v>36</v>
      </c>
      <c r="F297" s="64" t="s">
        <v>36</v>
      </c>
      <c r="G297" s="64" t="s">
        <v>146</v>
      </c>
      <c r="H297" s="64" t="s">
        <v>147</v>
      </c>
      <c r="I297" s="64" t="s">
        <v>36</v>
      </c>
      <c r="J297" s="64" t="s">
        <v>36</v>
      </c>
      <c r="K297" s="64" t="s">
        <v>36</v>
      </c>
      <c r="L297" s="64" t="s">
        <v>36</v>
      </c>
      <c r="M297" s="64" t="s">
        <v>36</v>
      </c>
      <c r="N297" s="64" t="s">
        <v>148</v>
      </c>
      <c r="O297" s="64" t="s">
        <v>36</v>
      </c>
      <c r="P297" s="64" t="s">
        <v>36</v>
      </c>
      <c r="Q297" s="64" t="s">
        <v>123</v>
      </c>
      <c r="R297" s="20">
        <v>0.4</v>
      </c>
      <c r="S297" s="64" t="s">
        <v>36</v>
      </c>
    </row>
    <row r="298" spans="1:19" x14ac:dyDescent="0.25">
      <c r="A298" s="29" t="s">
        <v>37</v>
      </c>
      <c r="B298" s="29" t="s">
        <v>38</v>
      </c>
      <c r="C298" s="3" t="s">
        <v>39</v>
      </c>
      <c r="D298" s="29" t="s">
        <v>40</v>
      </c>
      <c r="E298" s="29">
        <v>0.08</v>
      </c>
      <c r="F298" s="29">
        <v>8.25</v>
      </c>
      <c r="G298" s="29">
        <v>0.08</v>
      </c>
      <c r="H298" s="29" t="s">
        <v>101</v>
      </c>
      <c r="I298" s="29" t="s">
        <v>36</v>
      </c>
      <c r="J298" s="29" t="s">
        <v>36</v>
      </c>
      <c r="K298" s="29" t="s">
        <v>41</v>
      </c>
      <c r="L298" s="29">
        <v>0.1</v>
      </c>
      <c r="M298" s="29" t="s">
        <v>102</v>
      </c>
      <c r="N298" s="29" t="s">
        <v>103</v>
      </c>
      <c r="O298" s="29" t="s">
        <v>104</v>
      </c>
      <c r="P298" s="29" t="s">
        <v>36</v>
      </c>
      <c r="Q298" s="29" t="s">
        <v>105</v>
      </c>
      <c r="R298" s="29">
        <v>0.4</v>
      </c>
      <c r="S298" s="29" t="s">
        <v>106</v>
      </c>
    </row>
    <row r="299" spans="1:19" ht="25.5" x14ac:dyDescent="0.25">
      <c r="A299" s="27" t="s">
        <v>368</v>
      </c>
      <c r="B299" s="27">
        <v>100102</v>
      </c>
      <c r="C299" s="3" t="s">
        <v>369</v>
      </c>
      <c r="D299" s="27" t="s">
        <v>149</v>
      </c>
      <c r="E299" s="27" t="s">
        <v>370</v>
      </c>
      <c r="F299" s="27" t="s">
        <v>371</v>
      </c>
      <c r="G299" s="27" t="s">
        <v>36</v>
      </c>
      <c r="H299" s="27" t="s">
        <v>372</v>
      </c>
      <c r="I299" s="27" t="s">
        <v>230</v>
      </c>
      <c r="J299" s="27" t="s">
        <v>373</v>
      </c>
      <c r="K299" s="27" t="s">
        <v>374</v>
      </c>
      <c r="L299" s="27">
        <v>0.06</v>
      </c>
      <c r="M299" s="27" t="s">
        <v>102</v>
      </c>
      <c r="N299" s="27" t="s">
        <v>375</v>
      </c>
      <c r="O299" s="27" t="s">
        <v>299</v>
      </c>
      <c r="P299" s="27" t="s">
        <v>133</v>
      </c>
      <c r="Q299" s="27" t="s">
        <v>86</v>
      </c>
      <c r="R299" s="27">
        <v>0.2</v>
      </c>
      <c r="S299" s="27" t="s">
        <v>36</v>
      </c>
    </row>
    <row r="300" spans="1:19" x14ac:dyDescent="0.25">
      <c r="A300" s="29" t="s">
        <v>33</v>
      </c>
      <c r="B300" s="29" t="s">
        <v>33</v>
      </c>
      <c r="C300" s="3" t="s">
        <v>34</v>
      </c>
      <c r="D300" s="29" t="s">
        <v>149</v>
      </c>
      <c r="E300" s="29">
        <v>1.5</v>
      </c>
      <c r="F300" s="29">
        <v>0.57999999999999996</v>
      </c>
      <c r="G300" s="29">
        <v>10.28</v>
      </c>
      <c r="H300" s="29" t="s">
        <v>107</v>
      </c>
      <c r="I300" s="29" t="s">
        <v>105</v>
      </c>
      <c r="J300" s="29" t="s">
        <v>36</v>
      </c>
      <c r="K300" s="29" t="s">
        <v>36</v>
      </c>
      <c r="L300" s="29">
        <v>1.2E-2</v>
      </c>
      <c r="M300" s="29" t="s">
        <v>108</v>
      </c>
      <c r="N300" s="29" t="s">
        <v>109</v>
      </c>
      <c r="O300" s="29" t="s">
        <v>110</v>
      </c>
      <c r="P300" s="29" t="s">
        <v>111</v>
      </c>
      <c r="Q300" s="29" t="s">
        <v>112</v>
      </c>
      <c r="R300" s="29">
        <v>0.6</v>
      </c>
      <c r="S300" s="29" t="s">
        <v>36</v>
      </c>
    </row>
    <row r="301" spans="1:19" x14ac:dyDescent="0.25">
      <c r="A301" s="5"/>
      <c r="B301" s="5"/>
      <c r="C301" s="6" t="s">
        <v>42</v>
      </c>
      <c r="D301" s="5"/>
      <c r="E301" s="5">
        <v>11.809999999999999</v>
      </c>
      <c r="F301" s="5">
        <v>26.019999999999996</v>
      </c>
      <c r="G301" s="5">
        <v>54.730000000000004</v>
      </c>
      <c r="H301" s="5">
        <v>501.65999999999997</v>
      </c>
      <c r="I301" s="5">
        <v>0.1</v>
      </c>
      <c r="J301" s="5">
        <v>0.96</v>
      </c>
      <c r="K301" s="5">
        <v>114.4</v>
      </c>
      <c r="L301" s="5">
        <v>0.36200000000000004</v>
      </c>
      <c r="M301" s="5">
        <v>1.04</v>
      </c>
      <c r="N301" s="5">
        <v>223.59999999999997</v>
      </c>
      <c r="O301" s="5">
        <v>277.78000000000003</v>
      </c>
      <c r="P301" s="5">
        <v>34.29</v>
      </c>
      <c r="Q301" s="5">
        <v>0.99</v>
      </c>
      <c r="R301" s="5">
        <v>1.7999999999999998</v>
      </c>
      <c r="S301" s="5">
        <v>13.5</v>
      </c>
    </row>
    <row r="302" spans="1:19" x14ac:dyDescent="0.25">
      <c r="A302" s="75" t="s">
        <v>43</v>
      </c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6"/>
    </row>
    <row r="303" spans="1:19" x14ac:dyDescent="0.25">
      <c r="A303" s="27" t="s">
        <v>150</v>
      </c>
      <c r="B303" s="27" t="s">
        <v>150</v>
      </c>
      <c r="C303" s="8" t="s">
        <v>1458</v>
      </c>
      <c r="D303" s="27" t="s">
        <v>29</v>
      </c>
      <c r="E303" s="27" t="s">
        <v>152</v>
      </c>
      <c r="F303" s="27" t="s">
        <v>153</v>
      </c>
      <c r="G303" s="27" t="s">
        <v>154</v>
      </c>
      <c r="H303" s="27" t="s">
        <v>155</v>
      </c>
      <c r="I303" s="27" t="s">
        <v>156</v>
      </c>
      <c r="J303" s="27" t="s">
        <v>103</v>
      </c>
      <c r="K303" s="27">
        <v>0.02</v>
      </c>
      <c r="L303" s="27">
        <v>0.3</v>
      </c>
      <c r="M303" s="27" t="s">
        <v>36</v>
      </c>
      <c r="N303" s="27" t="s">
        <v>157</v>
      </c>
      <c r="O303" s="27" t="s">
        <v>158</v>
      </c>
      <c r="P303" s="27" t="s">
        <v>41</v>
      </c>
      <c r="Q303" s="27" t="s">
        <v>86</v>
      </c>
      <c r="R303" s="27">
        <v>1.3</v>
      </c>
      <c r="S303" s="27" t="s">
        <v>159</v>
      </c>
    </row>
    <row r="304" spans="1:19" x14ac:dyDescent="0.25">
      <c r="A304" s="27">
        <v>210102</v>
      </c>
      <c r="B304" s="27">
        <v>210102</v>
      </c>
      <c r="C304" s="8" t="s">
        <v>499</v>
      </c>
      <c r="D304" s="27">
        <v>100</v>
      </c>
      <c r="E304" s="27">
        <f>0.9*0.5</f>
        <v>0.45</v>
      </c>
      <c r="F304" s="27">
        <f>0.2*0.5</f>
        <v>0.1</v>
      </c>
      <c r="G304" s="27">
        <f>8.1*0.5</f>
        <v>4.05</v>
      </c>
      <c r="H304" s="27">
        <f>43*0.5</f>
        <v>21.5</v>
      </c>
      <c r="I304" s="27">
        <f>0.04*0.5</f>
        <v>0.02</v>
      </c>
      <c r="J304" s="27">
        <f>60*0.5</f>
        <v>30</v>
      </c>
      <c r="K304" s="27" t="s">
        <v>48</v>
      </c>
      <c r="L304" s="27">
        <f>0.03*0.5</f>
        <v>1.4999999999999999E-2</v>
      </c>
      <c r="M304" s="27">
        <v>0</v>
      </c>
      <c r="N304" s="27">
        <f>34*0.5</f>
        <v>17</v>
      </c>
      <c r="O304" s="27">
        <v>0</v>
      </c>
      <c r="P304" s="27">
        <f>13*0.5</f>
        <v>6.5</v>
      </c>
      <c r="Q304" s="27">
        <f>0.3*0.5</f>
        <v>0.15</v>
      </c>
      <c r="R304" s="27">
        <v>0</v>
      </c>
      <c r="S304" s="27">
        <v>1.75</v>
      </c>
    </row>
    <row r="305" spans="1:19" x14ac:dyDescent="0.25">
      <c r="A305" s="5"/>
      <c r="B305" s="5"/>
      <c r="C305" s="6" t="s">
        <v>42</v>
      </c>
      <c r="D305" s="5"/>
      <c r="E305" s="5">
        <f>+E303+E304</f>
        <v>8.6499999999999986</v>
      </c>
      <c r="F305" s="5">
        <f t="shared" ref="F305:S305" si="40">+F303+F304</f>
        <v>3.1</v>
      </c>
      <c r="G305" s="5">
        <f t="shared" si="40"/>
        <v>15.850000000000001</v>
      </c>
      <c r="H305" s="5">
        <f t="shared" si="40"/>
        <v>135.5</v>
      </c>
      <c r="I305" s="5">
        <f t="shared" si="40"/>
        <v>0.08</v>
      </c>
      <c r="J305" s="5">
        <f t="shared" si="40"/>
        <v>31.2</v>
      </c>
      <c r="K305" s="5">
        <f t="shared" si="40"/>
        <v>1.52</v>
      </c>
      <c r="L305" s="5">
        <f t="shared" si="40"/>
        <v>0.315</v>
      </c>
      <c r="M305" s="5">
        <f t="shared" si="40"/>
        <v>0</v>
      </c>
      <c r="N305" s="5">
        <f t="shared" si="40"/>
        <v>265</v>
      </c>
      <c r="O305" s="5">
        <f t="shared" si="40"/>
        <v>190</v>
      </c>
      <c r="P305" s="5">
        <f t="shared" si="40"/>
        <v>36.5</v>
      </c>
      <c r="Q305" s="5">
        <f t="shared" si="40"/>
        <v>0.35</v>
      </c>
      <c r="R305" s="5">
        <f t="shared" si="40"/>
        <v>1.3</v>
      </c>
      <c r="S305" s="5">
        <f t="shared" si="40"/>
        <v>19.75</v>
      </c>
    </row>
    <row r="306" spans="1:19" x14ac:dyDescent="0.25">
      <c r="A306" s="75" t="s">
        <v>49</v>
      </c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6"/>
    </row>
    <row r="307" spans="1:19" x14ac:dyDescent="0.25">
      <c r="A307" s="27" t="s">
        <v>698</v>
      </c>
      <c r="B307" s="27" t="s">
        <v>698</v>
      </c>
      <c r="C307" s="10" t="s">
        <v>699</v>
      </c>
      <c r="D307" s="27">
        <v>80</v>
      </c>
      <c r="E307" s="27" t="s">
        <v>700</v>
      </c>
      <c r="F307" s="27" t="s">
        <v>568</v>
      </c>
      <c r="G307" s="27" t="s">
        <v>701</v>
      </c>
      <c r="H307" s="27" t="s">
        <v>702</v>
      </c>
      <c r="I307" s="27" t="s">
        <v>85</v>
      </c>
      <c r="J307" s="27">
        <v>4.6399999999999997</v>
      </c>
      <c r="K307" s="27" t="s">
        <v>36</v>
      </c>
      <c r="L307" s="27">
        <v>0.06</v>
      </c>
      <c r="M307" s="27" t="s">
        <v>591</v>
      </c>
      <c r="N307" s="27" t="s">
        <v>704</v>
      </c>
      <c r="O307" s="27" t="s">
        <v>705</v>
      </c>
      <c r="P307" s="27" t="s">
        <v>706</v>
      </c>
      <c r="Q307" s="27" t="s">
        <v>707</v>
      </c>
      <c r="R307" s="27">
        <v>0.9</v>
      </c>
      <c r="S307" s="27" t="s">
        <v>703</v>
      </c>
    </row>
    <row r="308" spans="1:19" x14ac:dyDescent="0.25">
      <c r="A308" s="27" t="s">
        <v>708</v>
      </c>
      <c r="B308" s="27" t="s">
        <v>709</v>
      </c>
      <c r="C308" s="10" t="s">
        <v>710</v>
      </c>
      <c r="D308" s="27" t="s">
        <v>29</v>
      </c>
      <c r="E308" s="27" t="s">
        <v>711</v>
      </c>
      <c r="F308" s="27" t="s">
        <v>712</v>
      </c>
      <c r="G308" s="27" t="s">
        <v>713</v>
      </c>
      <c r="H308" s="27" t="s">
        <v>714</v>
      </c>
      <c r="I308" s="27" t="s">
        <v>426</v>
      </c>
      <c r="J308" s="27" t="s">
        <v>715</v>
      </c>
      <c r="K308" s="27" t="s">
        <v>209</v>
      </c>
      <c r="L308" s="27">
        <v>0.08</v>
      </c>
      <c r="M308" s="27">
        <v>2.57</v>
      </c>
      <c r="N308" s="27" t="s">
        <v>716</v>
      </c>
      <c r="O308" s="27" t="s">
        <v>717</v>
      </c>
      <c r="P308" s="27" t="s">
        <v>718</v>
      </c>
      <c r="Q308" s="27" t="s">
        <v>542</v>
      </c>
      <c r="R308" s="27">
        <v>0.9</v>
      </c>
      <c r="S308" s="27" t="s">
        <v>719</v>
      </c>
    </row>
    <row r="309" spans="1:19" x14ac:dyDescent="0.25">
      <c r="A309" s="29" t="s">
        <v>74</v>
      </c>
      <c r="B309" s="29" t="s">
        <v>74</v>
      </c>
      <c r="C309" s="3" t="s">
        <v>75</v>
      </c>
      <c r="D309" s="29" t="s">
        <v>76</v>
      </c>
      <c r="E309" s="29">
        <v>22.9</v>
      </c>
      <c r="F309" s="29">
        <v>0.73</v>
      </c>
      <c r="G309" s="29">
        <v>10</v>
      </c>
      <c r="H309" s="29">
        <v>60.3</v>
      </c>
      <c r="I309" s="29">
        <v>0.5</v>
      </c>
      <c r="J309" s="29">
        <v>0</v>
      </c>
      <c r="K309" s="29">
        <v>250</v>
      </c>
      <c r="L309" s="29">
        <v>0</v>
      </c>
      <c r="M309" s="29">
        <v>0</v>
      </c>
      <c r="N309" s="29">
        <v>210</v>
      </c>
      <c r="O309" s="29">
        <v>492.3</v>
      </c>
      <c r="P309" s="29">
        <v>0</v>
      </c>
      <c r="Q309" s="29">
        <v>0</v>
      </c>
      <c r="R309" s="29">
        <v>0.2</v>
      </c>
      <c r="S309" s="29">
        <v>23</v>
      </c>
    </row>
    <row r="310" spans="1:19" x14ac:dyDescent="0.25">
      <c r="A310" s="27" t="s">
        <v>81</v>
      </c>
      <c r="B310" s="27" t="s">
        <v>82</v>
      </c>
      <c r="C310" s="10" t="s">
        <v>83</v>
      </c>
      <c r="D310" s="27">
        <v>180</v>
      </c>
      <c r="E310" s="27" t="s">
        <v>315</v>
      </c>
      <c r="F310" s="27" t="s">
        <v>481</v>
      </c>
      <c r="G310" s="27" t="s">
        <v>720</v>
      </c>
      <c r="H310" s="27" t="s">
        <v>84</v>
      </c>
      <c r="I310" s="27" t="s">
        <v>85</v>
      </c>
      <c r="J310" s="27" t="s">
        <v>36</v>
      </c>
      <c r="K310" s="27" t="s">
        <v>61</v>
      </c>
      <c r="L310" s="27">
        <v>0.02</v>
      </c>
      <c r="M310" s="27" t="s">
        <v>86</v>
      </c>
      <c r="N310" s="27" t="s">
        <v>87</v>
      </c>
      <c r="O310" s="27" t="s">
        <v>88</v>
      </c>
      <c r="P310" s="27" t="s">
        <v>89</v>
      </c>
      <c r="Q310" s="27" t="s">
        <v>90</v>
      </c>
      <c r="R310" s="27">
        <v>0.7</v>
      </c>
      <c r="S310" s="27" t="s">
        <v>91</v>
      </c>
    </row>
    <row r="311" spans="1:19" x14ac:dyDescent="0.25">
      <c r="A311" s="60" t="s">
        <v>721</v>
      </c>
      <c r="B311" s="60" t="s">
        <v>722</v>
      </c>
      <c r="C311" s="30" t="s">
        <v>1297</v>
      </c>
      <c r="D311" s="60" t="s">
        <v>29</v>
      </c>
      <c r="E311" s="60" t="s">
        <v>36</v>
      </c>
      <c r="F311" s="60" t="s">
        <v>36</v>
      </c>
      <c r="G311" s="60" t="s">
        <v>194</v>
      </c>
      <c r="H311" s="60" t="s">
        <v>195</v>
      </c>
      <c r="I311" s="60" t="s">
        <v>36</v>
      </c>
      <c r="J311" s="60" t="s">
        <v>230</v>
      </c>
      <c r="K311" s="60" t="s">
        <v>931</v>
      </c>
      <c r="L311" s="60" t="s">
        <v>36</v>
      </c>
      <c r="M311" s="60" t="s">
        <v>176</v>
      </c>
      <c r="N311" s="60" t="s">
        <v>723</v>
      </c>
      <c r="O311" s="60" t="s">
        <v>265</v>
      </c>
      <c r="P311" s="60" t="s">
        <v>666</v>
      </c>
      <c r="Q311" s="60" t="s">
        <v>546</v>
      </c>
      <c r="R311" s="61">
        <v>0.6</v>
      </c>
      <c r="S311" s="60" t="s">
        <v>36</v>
      </c>
    </row>
    <row r="312" spans="1:19" x14ac:dyDescent="0.25">
      <c r="A312" s="27">
        <v>120158</v>
      </c>
      <c r="B312" s="27">
        <v>120158</v>
      </c>
      <c r="C312" s="3" t="s">
        <v>1465</v>
      </c>
      <c r="D312" s="27">
        <v>20</v>
      </c>
      <c r="E312" s="27" t="s">
        <v>153</v>
      </c>
      <c r="F312" s="27" t="s">
        <v>196</v>
      </c>
      <c r="G312" s="27" t="s">
        <v>197</v>
      </c>
      <c r="H312" s="27" t="s">
        <v>198</v>
      </c>
      <c r="I312" s="27" t="s">
        <v>199</v>
      </c>
      <c r="J312" s="27" t="s">
        <v>36</v>
      </c>
      <c r="K312" s="27" t="s">
        <v>36</v>
      </c>
      <c r="L312" s="27">
        <f>0.012*2</f>
        <v>2.4E-2</v>
      </c>
      <c r="M312" s="27" t="s">
        <v>200</v>
      </c>
      <c r="N312" s="27" t="s">
        <v>201</v>
      </c>
      <c r="O312" s="27" t="s">
        <v>202</v>
      </c>
      <c r="P312" s="27" t="s">
        <v>203</v>
      </c>
      <c r="Q312" s="27" t="s">
        <v>148</v>
      </c>
      <c r="R312" s="27">
        <v>1.2</v>
      </c>
      <c r="S312" s="27" t="s">
        <v>36</v>
      </c>
    </row>
    <row r="313" spans="1:19" x14ac:dyDescent="0.25">
      <c r="A313" s="27" t="s">
        <v>65</v>
      </c>
      <c r="B313" s="27" t="s">
        <v>65</v>
      </c>
      <c r="C313" s="10" t="s">
        <v>1460</v>
      </c>
      <c r="D313" s="27">
        <v>40</v>
      </c>
      <c r="E313" s="27" t="s">
        <v>266</v>
      </c>
      <c r="F313" s="27" t="s">
        <v>267</v>
      </c>
      <c r="G313" s="27" t="s">
        <v>268</v>
      </c>
      <c r="H313" s="27" t="s">
        <v>113</v>
      </c>
      <c r="I313" s="27" t="s">
        <v>105</v>
      </c>
      <c r="J313" s="27" t="s">
        <v>36</v>
      </c>
      <c r="K313" s="27" t="s">
        <v>36</v>
      </c>
      <c r="L313" s="27">
        <v>1.2E-2</v>
      </c>
      <c r="M313" s="27" t="s">
        <v>114</v>
      </c>
      <c r="N313" s="27" t="s">
        <v>115</v>
      </c>
      <c r="O313" s="27" t="s">
        <v>115</v>
      </c>
      <c r="P313" s="27" t="s">
        <v>116</v>
      </c>
      <c r="Q313" s="27" t="s">
        <v>117</v>
      </c>
      <c r="R313" s="27">
        <v>0.6</v>
      </c>
      <c r="S313" s="27" t="s">
        <v>69</v>
      </c>
    </row>
    <row r="314" spans="1:19" x14ac:dyDescent="0.25">
      <c r="A314" s="5"/>
      <c r="B314" s="5"/>
      <c r="C314" s="6" t="s">
        <v>42</v>
      </c>
      <c r="D314" s="5"/>
      <c r="E314" s="5">
        <v>34.51</v>
      </c>
      <c r="F314" s="5">
        <v>17.559999999999999</v>
      </c>
      <c r="G314" s="5">
        <v>126.91000000000001</v>
      </c>
      <c r="H314" s="5">
        <v>726.81</v>
      </c>
      <c r="I314" s="5">
        <v>0.71000000000000008</v>
      </c>
      <c r="J314" s="5">
        <v>20.27</v>
      </c>
      <c r="K314" s="5">
        <v>270.8</v>
      </c>
      <c r="L314" s="5">
        <v>0.20600000000000002</v>
      </c>
      <c r="M314" s="5">
        <v>5.6999999999999993</v>
      </c>
      <c r="N314" s="5">
        <v>428.78999999999996</v>
      </c>
      <c r="O314" s="5">
        <v>732.12</v>
      </c>
      <c r="P314" s="5">
        <v>77.470000000000013</v>
      </c>
      <c r="Q314" s="5">
        <v>3.06</v>
      </c>
      <c r="R314" s="5">
        <v>4.7</v>
      </c>
      <c r="S314" s="5">
        <v>33.879999999999995</v>
      </c>
    </row>
    <row r="315" spans="1:19" x14ac:dyDescent="0.25">
      <c r="A315" s="75" t="s">
        <v>67</v>
      </c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6"/>
    </row>
    <row r="316" spans="1:19" x14ac:dyDescent="0.25">
      <c r="A316" s="27">
        <v>160223</v>
      </c>
      <c r="B316" s="27">
        <v>160223</v>
      </c>
      <c r="C316" s="10" t="s">
        <v>70</v>
      </c>
      <c r="D316" s="27" t="s">
        <v>29</v>
      </c>
      <c r="E316" s="27">
        <v>2</v>
      </c>
      <c r="F316" s="27">
        <f>0.1*2</f>
        <v>0.2</v>
      </c>
      <c r="G316" s="27">
        <f>10.1*2</f>
        <v>20.2</v>
      </c>
      <c r="H316" s="27">
        <f>46*2</f>
        <v>92</v>
      </c>
      <c r="I316" s="27" t="s">
        <v>105</v>
      </c>
      <c r="J316" s="27">
        <v>4</v>
      </c>
      <c r="K316" s="27" t="s">
        <v>71</v>
      </c>
      <c r="L316" s="27">
        <v>0.02</v>
      </c>
      <c r="M316" s="27" t="s">
        <v>36</v>
      </c>
      <c r="N316" s="27">
        <v>14</v>
      </c>
      <c r="O316" s="27" t="s">
        <v>724</v>
      </c>
      <c r="P316" s="27">
        <v>8</v>
      </c>
      <c r="Q316" s="27">
        <v>2.8</v>
      </c>
      <c r="R316" s="27">
        <v>0.8</v>
      </c>
      <c r="S316" s="27" t="s">
        <v>545</v>
      </c>
    </row>
    <row r="317" spans="1:19" s="65" customFormat="1" x14ac:dyDescent="0.25">
      <c r="A317" s="66">
        <v>170606</v>
      </c>
      <c r="B317" s="20" t="s">
        <v>725</v>
      </c>
      <c r="C317" s="67" t="s">
        <v>726</v>
      </c>
      <c r="D317" s="20" t="s">
        <v>47</v>
      </c>
      <c r="E317" s="20" t="s">
        <v>727</v>
      </c>
      <c r="F317" s="20" t="s">
        <v>630</v>
      </c>
      <c r="G317" s="20" t="s">
        <v>728</v>
      </c>
      <c r="H317" s="20" t="s">
        <v>729</v>
      </c>
      <c r="I317" s="20" t="s">
        <v>199</v>
      </c>
      <c r="J317" s="20" t="s">
        <v>85</v>
      </c>
      <c r="K317" s="20" t="s">
        <v>730</v>
      </c>
      <c r="L317" s="20">
        <v>0.06</v>
      </c>
      <c r="M317" s="20" t="s">
        <v>731</v>
      </c>
      <c r="N317" s="20" t="s">
        <v>732</v>
      </c>
      <c r="O317" s="20" t="s">
        <v>733</v>
      </c>
      <c r="P317" s="20" t="s">
        <v>734</v>
      </c>
      <c r="Q317" s="20" t="s">
        <v>731</v>
      </c>
      <c r="R317" s="20">
        <v>0.3</v>
      </c>
      <c r="S317" s="20" t="s">
        <v>735</v>
      </c>
    </row>
    <row r="318" spans="1:19" x14ac:dyDescent="0.25">
      <c r="A318" s="5"/>
      <c r="B318" s="5"/>
      <c r="C318" s="6" t="s">
        <v>42</v>
      </c>
      <c r="D318" s="5"/>
      <c r="E318" s="5">
        <f>+E316+E317</f>
        <v>3.3</v>
      </c>
      <c r="F318" s="5">
        <f t="shared" ref="F318:S318" si="41">+F316+F317</f>
        <v>8.9499999999999993</v>
      </c>
      <c r="G318" s="5">
        <f t="shared" si="41"/>
        <v>47.4</v>
      </c>
      <c r="H318" s="5">
        <f t="shared" si="41"/>
        <v>292.55</v>
      </c>
      <c r="I318" s="5">
        <f t="shared" si="41"/>
        <v>0.06</v>
      </c>
      <c r="J318" s="5">
        <f t="shared" si="41"/>
        <v>4.03</v>
      </c>
      <c r="K318" s="5">
        <f t="shared" si="41"/>
        <v>45.010000000000005</v>
      </c>
      <c r="L318" s="5">
        <f t="shared" si="41"/>
        <v>0.08</v>
      </c>
      <c r="M318" s="5">
        <f t="shared" si="41"/>
        <v>0.53</v>
      </c>
      <c r="N318" s="5">
        <f t="shared" si="41"/>
        <v>26.73</v>
      </c>
      <c r="O318" s="5">
        <f t="shared" si="41"/>
        <v>128.75</v>
      </c>
      <c r="P318" s="5">
        <f t="shared" si="41"/>
        <v>13.82</v>
      </c>
      <c r="Q318" s="5">
        <f t="shared" si="41"/>
        <v>3.33</v>
      </c>
      <c r="R318" s="5">
        <f t="shared" si="41"/>
        <v>1.1000000000000001</v>
      </c>
      <c r="S318" s="5">
        <f t="shared" si="41"/>
        <v>11.97</v>
      </c>
    </row>
    <row r="319" spans="1:19" x14ac:dyDescent="0.25">
      <c r="A319" s="75" t="s">
        <v>73</v>
      </c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6"/>
    </row>
    <row r="320" spans="1:19" x14ac:dyDescent="0.25">
      <c r="A320" s="27" t="s">
        <v>736</v>
      </c>
      <c r="B320" s="27" t="s">
        <v>737</v>
      </c>
      <c r="C320" s="10" t="s">
        <v>738</v>
      </c>
      <c r="D320" s="27">
        <v>100</v>
      </c>
      <c r="E320" s="27" t="s">
        <v>268</v>
      </c>
      <c r="F320" s="27" t="s">
        <v>486</v>
      </c>
      <c r="G320" s="27" t="s">
        <v>739</v>
      </c>
      <c r="H320" s="27" t="s">
        <v>740</v>
      </c>
      <c r="I320" s="27" t="s">
        <v>123</v>
      </c>
      <c r="J320" s="27" t="s">
        <v>223</v>
      </c>
      <c r="K320" s="27" t="s">
        <v>741</v>
      </c>
      <c r="L320" s="27">
        <v>0.14000000000000001</v>
      </c>
      <c r="M320" s="27" t="s">
        <v>742</v>
      </c>
      <c r="N320" s="27" t="s">
        <v>743</v>
      </c>
      <c r="O320" s="27" t="s">
        <v>744</v>
      </c>
      <c r="P320" s="27" t="s">
        <v>745</v>
      </c>
      <c r="Q320" s="27" t="s">
        <v>401</v>
      </c>
      <c r="R320" s="27">
        <v>0</v>
      </c>
      <c r="S320" s="27" t="s">
        <v>746</v>
      </c>
    </row>
    <row r="321" spans="1:19" x14ac:dyDescent="0.25">
      <c r="A321" s="27" t="s">
        <v>747</v>
      </c>
      <c r="B321" s="27" t="s">
        <v>748</v>
      </c>
      <c r="C321" s="10" t="s">
        <v>749</v>
      </c>
      <c r="D321" s="27">
        <v>200</v>
      </c>
      <c r="E321" s="27" t="s">
        <v>750</v>
      </c>
      <c r="F321" s="27" t="s">
        <v>751</v>
      </c>
      <c r="G321" s="27" t="s">
        <v>752</v>
      </c>
      <c r="H321" s="27" t="s">
        <v>753</v>
      </c>
      <c r="I321" s="27" t="s">
        <v>426</v>
      </c>
      <c r="J321" s="27">
        <v>3.28</v>
      </c>
      <c r="K321" s="27">
        <v>200</v>
      </c>
      <c r="L321" s="27">
        <v>0.09</v>
      </c>
      <c r="M321" s="27">
        <v>0</v>
      </c>
      <c r="N321" s="27" t="s">
        <v>754</v>
      </c>
      <c r="O321" s="27" t="s">
        <v>755</v>
      </c>
      <c r="P321" s="27" t="s">
        <v>756</v>
      </c>
      <c r="Q321" s="27" t="s">
        <v>542</v>
      </c>
      <c r="R321" s="27">
        <v>0</v>
      </c>
      <c r="S321" s="27" t="s">
        <v>757</v>
      </c>
    </row>
    <row r="322" spans="1:19" x14ac:dyDescent="0.25">
      <c r="A322" s="69" t="s">
        <v>293</v>
      </c>
      <c r="B322" s="69" t="s">
        <v>293</v>
      </c>
      <c r="C322" s="57" t="s">
        <v>294</v>
      </c>
      <c r="D322" s="27" t="s">
        <v>29</v>
      </c>
      <c r="E322" s="27" t="s">
        <v>36</v>
      </c>
      <c r="F322" s="27" t="s">
        <v>36</v>
      </c>
      <c r="G322" s="27" t="s">
        <v>146</v>
      </c>
      <c r="H322" s="27" t="s">
        <v>147</v>
      </c>
      <c r="I322" s="27" t="s">
        <v>36</v>
      </c>
      <c r="J322" s="27" t="s">
        <v>36</v>
      </c>
      <c r="K322" s="27" t="s">
        <v>36</v>
      </c>
      <c r="L322" s="27">
        <v>0</v>
      </c>
      <c r="M322" s="27" t="s">
        <v>36</v>
      </c>
      <c r="N322" s="27" t="s">
        <v>148</v>
      </c>
      <c r="O322" s="27" t="s">
        <v>36</v>
      </c>
      <c r="P322" s="27" t="s">
        <v>36</v>
      </c>
      <c r="Q322" s="27" t="s">
        <v>123</v>
      </c>
      <c r="R322" s="27">
        <v>0</v>
      </c>
      <c r="S322" s="27" t="s">
        <v>36</v>
      </c>
    </row>
    <row r="323" spans="1:19" x14ac:dyDescent="0.25">
      <c r="A323" s="27" t="s">
        <v>563</v>
      </c>
      <c r="B323" s="27" t="s">
        <v>563</v>
      </c>
      <c r="C323" s="10" t="s">
        <v>758</v>
      </c>
      <c r="D323" s="27">
        <v>10</v>
      </c>
      <c r="E323" s="27">
        <f>6.9*0.1</f>
        <v>0.69000000000000006</v>
      </c>
      <c r="F323" s="27">
        <f>22*0.1</f>
        <v>2.2000000000000002</v>
      </c>
      <c r="G323" s="27">
        <f>48*0.1</f>
        <v>4.8000000000000007</v>
      </c>
      <c r="H323" s="27">
        <f>417.6*0.1</f>
        <v>41.760000000000005</v>
      </c>
      <c r="I323" s="27">
        <f>0.09*0.1</f>
        <v>8.9999999999999993E-3</v>
      </c>
      <c r="J323" s="27">
        <v>0</v>
      </c>
      <c r="K323" s="27">
        <v>0</v>
      </c>
      <c r="L323" s="27">
        <f>0.14*0.1</f>
        <v>1.4000000000000002E-2</v>
      </c>
      <c r="M323" s="27">
        <v>0</v>
      </c>
      <c r="N323" s="27">
        <f>34.45*0.1</f>
        <v>3.4450000000000003</v>
      </c>
      <c r="O323" s="27">
        <v>0</v>
      </c>
      <c r="P323" s="27">
        <f>51.24*0.1</f>
        <v>5.1240000000000006</v>
      </c>
      <c r="Q323" s="27">
        <f>3.3*0.1</f>
        <v>0.33</v>
      </c>
      <c r="R323" s="27">
        <v>0</v>
      </c>
      <c r="S323" s="27">
        <v>4</v>
      </c>
    </row>
    <row r="324" spans="1:19" x14ac:dyDescent="0.25">
      <c r="A324" s="29" t="s">
        <v>37</v>
      </c>
      <c r="B324" s="29" t="s">
        <v>38</v>
      </c>
      <c r="C324" s="3" t="s">
        <v>39</v>
      </c>
      <c r="D324" s="29" t="s">
        <v>40</v>
      </c>
      <c r="E324" s="29">
        <v>0.08</v>
      </c>
      <c r="F324" s="29">
        <v>8.25</v>
      </c>
      <c r="G324" s="29">
        <v>0.08</v>
      </c>
      <c r="H324" s="29" t="s">
        <v>101</v>
      </c>
      <c r="I324" s="29" t="s">
        <v>36</v>
      </c>
      <c r="J324" s="29" t="s">
        <v>36</v>
      </c>
      <c r="K324" s="29" t="s">
        <v>41</v>
      </c>
      <c r="L324" s="29">
        <v>0.1</v>
      </c>
      <c r="M324" s="29" t="s">
        <v>102</v>
      </c>
      <c r="N324" s="29" t="s">
        <v>103</v>
      </c>
      <c r="O324" s="29" t="s">
        <v>104</v>
      </c>
      <c r="P324" s="29" t="s">
        <v>36</v>
      </c>
      <c r="Q324" s="29" t="s">
        <v>105</v>
      </c>
      <c r="R324" s="29">
        <v>0.4</v>
      </c>
      <c r="S324" s="29" t="s">
        <v>106</v>
      </c>
    </row>
    <row r="325" spans="1:19" x14ac:dyDescent="0.25">
      <c r="A325" s="29" t="s">
        <v>33</v>
      </c>
      <c r="B325" s="29" t="s">
        <v>33</v>
      </c>
      <c r="C325" s="3" t="s">
        <v>34</v>
      </c>
      <c r="D325" s="29" t="s">
        <v>149</v>
      </c>
      <c r="E325" s="29">
        <v>1.5</v>
      </c>
      <c r="F325" s="29">
        <v>0.57999999999999996</v>
      </c>
      <c r="G325" s="29">
        <v>10.28</v>
      </c>
      <c r="H325" s="29" t="s">
        <v>107</v>
      </c>
      <c r="I325" s="29" t="s">
        <v>105</v>
      </c>
      <c r="J325" s="29" t="s">
        <v>36</v>
      </c>
      <c r="K325" s="29" t="s">
        <v>36</v>
      </c>
      <c r="L325" s="29">
        <v>1.2E-2</v>
      </c>
      <c r="M325" s="29" t="s">
        <v>108</v>
      </c>
      <c r="N325" s="29" t="s">
        <v>109</v>
      </c>
      <c r="O325" s="29" t="s">
        <v>110</v>
      </c>
      <c r="P325" s="29" t="s">
        <v>111</v>
      </c>
      <c r="Q325" s="29" t="s">
        <v>112</v>
      </c>
      <c r="R325" s="29">
        <v>0.6</v>
      </c>
      <c r="S325" s="29" t="s">
        <v>36</v>
      </c>
    </row>
    <row r="326" spans="1:19" x14ac:dyDescent="0.25">
      <c r="A326" s="27" t="s">
        <v>65</v>
      </c>
      <c r="B326" s="27" t="s">
        <v>65</v>
      </c>
      <c r="C326" s="10" t="s">
        <v>66</v>
      </c>
      <c r="D326" s="27" t="s">
        <v>149</v>
      </c>
      <c r="E326" s="27" t="s">
        <v>266</v>
      </c>
      <c r="F326" s="27" t="s">
        <v>267</v>
      </c>
      <c r="G326" s="27" t="s">
        <v>268</v>
      </c>
      <c r="H326" s="27" t="s">
        <v>113</v>
      </c>
      <c r="I326" s="27" t="s">
        <v>105</v>
      </c>
      <c r="J326" s="27" t="s">
        <v>36</v>
      </c>
      <c r="K326" s="27" t="s">
        <v>36</v>
      </c>
      <c r="L326" s="27">
        <v>1.2E-2</v>
      </c>
      <c r="M326" s="27" t="s">
        <v>114</v>
      </c>
      <c r="N326" s="27" t="s">
        <v>115</v>
      </c>
      <c r="O326" s="27" t="s">
        <v>115</v>
      </c>
      <c r="P326" s="27" t="s">
        <v>116</v>
      </c>
      <c r="Q326" s="27" t="s">
        <v>117</v>
      </c>
      <c r="R326" s="27">
        <v>0.6</v>
      </c>
      <c r="S326" s="27" t="s">
        <v>69</v>
      </c>
    </row>
    <row r="327" spans="1:19" x14ac:dyDescent="0.25">
      <c r="A327" s="5"/>
      <c r="B327" s="5"/>
      <c r="C327" s="6" t="s">
        <v>42</v>
      </c>
      <c r="D327" s="5"/>
      <c r="E327" s="5">
        <f>+E320+E321+E322+E323+E324+E325+E326</f>
        <v>15.55</v>
      </c>
      <c r="F327" s="5">
        <f t="shared" ref="F327:S327" si="42">+F320+F321+F322+F323+F324+F325+F326</f>
        <v>19.769999999999996</v>
      </c>
      <c r="G327" s="5">
        <f t="shared" si="42"/>
        <v>67.259999999999991</v>
      </c>
      <c r="H327" s="5">
        <f t="shared" si="42"/>
        <v>509.47999999999996</v>
      </c>
      <c r="I327" s="5">
        <f t="shared" si="42"/>
        <v>0.189</v>
      </c>
      <c r="J327" s="5">
        <f t="shared" si="42"/>
        <v>5.97</v>
      </c>
      <c r="K327" s="5">
        <f t="shared" si="42"/>
        <v>240.44</v>
      </c>
      <c r="L327" s="5">
        <f t="shared" si="42"/>
        <v>0.36800000000000005</v>
      </c>
      <c r="M327" s="5">
        <f t="shared" si="42"/>
        <v>2.81</v>
      </c>
      <c r="N327" s="5">
        <f t="shared" si="42"/>
        <v>113.965</v>
      </c>
      <c r="O327" s="5">
        <f t="shared" si="42"/>
        <v>246.61</v>
      </c>
      <c r="P327" s="5">
        <f t="shared" si="42"/>
        <v>55.654000000000003</v>
      </c>
      <c r="Q327" s="5">
        <f t="shared" si="42"/>
        <v>3.7300000000000004</v>
      </c>
      <c r="R327" s="5">
        <f t="shared" si="42"/>
        <v>1.6</v>
      </c>
      <c r="S327" s="5">
        <f t="shared" si="42"/>
        <v>16.670000000000002</v>
      </c>
    </row>
    <row r="328" spans="1:19" x14ac:dyDescent="0.25">
      <c r="A328" s="75" t="s">
        <v>118</v>
      </c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6"/>
    </row>
    <row r="329" spans="1:19" x14ac:dyDescent="0.25">
      <c r="A329" s="27" t="s">
        <v>376</v>
      </c>
      <c r="B329" s="27" t="s">
        <v>376</v>
      </c>
      <c r="C329" s="10" t="s">
        <v>120</v>
      </c>
      <c r="D329" s="27" t="s">
        <v>377</v>
      </c>
      <c r="E329" s="13" t="s">
        <v>378</v>
      </c>
      <c r="F329" s="27" t="s">
        <v>207</v>
      </c>
      <c r="G329" s="27" t="s">
        <v>379</v>
      </c>
      <c r="H329" s="27" t="s">
        <v>380</v>
      </c>
      <c r="I329" s="27" t="s">
        <v>176</v>
      </c>
      <c r="J329" s="27">
        <v>0</v>
      </c>
      <c r="K329" s="27" t="s">
        <v>36</v>
      </c>
      <c r="L329" s="27">
        <v>0</v>
      </c>
      <c r="M329" s="27">
        <v>0</v>
      </c>
      <c r="N329" s="27" t="s">
        <v>381</v>
      </c>
      <c r="O329" s="27" t="s">
        <v>382</v>
      </c>
      <c r="P329" s="27" t="s">
        <v>383</v>
      </c>
      <c r="Q329" s="27">
        <v>0</v>
      </c>
      <c r="R329" s="27">
        <v>0</v>
      </c>
      <c r="S329" s="27">
        <v>0</v>
      </c>
    </row>
    <row r="330" spans="1:19" x14ac:dyDescent="0.25">
      <c r="A330" s="5"/>
      <c r="B330" s="5"/>
      <c r="C330" s="6" t="s">
        <v>42</v>
      </c>
      <c r="D330" s="5"/>
      <c r="E330" s="5" t="str">
        <f>+E329</f>
        <v>1,62</v>
      </c>
      <c r="F330" s="5" t="str">
        <f t="shared" ref="F330:S330" si="43">+F329</f>
        <v>0,36</v>
      </c>
      <c r="G330" s="5" t="str">
        <f t="shared" si="43"/>
        <v>14,58</v>
      </c>
      <c r="H330" s="5" t="str">
        <f t="shared" si="43"/>
        <v>77,40</v>
      </c>
      <c r="I330" s="5" t="str">
        <f t="shared" si="43"/>
        <v>0,07</v>
      </c>
      <c r="J330" s="5">
        <f t="shared" si="43"/>
        <v>0</v>
      </c>
      <c r="K330" s="5" t="str">
        <f t="shared" si="43"/>
        <v>0,00</v>
      </c>
      <c r="L330" s="5">
        <f t="shared" si="43"/>
        <v>0</v>
      </c>
      <c r="M330" s="5">
        <f t="shared" si="43"/>
        <v>0</v>
      </c>
      <c r="N330" s="5" t="str">
        <f t="shared" si="43"/>
        <v>61,20</v>
      </c>
      <c r="O330" s="5" t="str">
        <f t="shared" si="43"/>
        <v>41,40</v>
      </c>
      <c r="P330" s="5" t="str">
        <f t="shared" si="43"/>
        <v>23,40</v>
      </c>
      <c r="Q330" s="5">
        <f t="shared" si="43"/>
        <v>0</v>
      </c>
      <c r="R330" s="5">
        <f t="shared" si="43"/>
        <v>0</v>
      </c>
      <c r="S330" s="5">
        <f t="shared" si="43"/>
        <v>0</v>
      </c>
    </row>
    <row r="331" spans="1:19" x14ac:dyDescent="0.25">
      <c r="A331" s="5"/>
      <c r="B331" s="5"/>
      <c r="C331" s="6" t="s">
        <v>125</v>
      </c>
      <c r="D331" s="5"/>
      <c r="E331" s="5">
        <f>+E330+E327+E318+E314+E305+E301</f>
        <v>75.44</v>
      </c>
      <c r="F331" s="5">
        <f t="shared" ref="F331:S331" si="44">+F330+F327+F318+F314+F305+F301</f>
        <v>75.759999999999991</v>
      </c>
      <c r="G331" s="5">
        <f t="shared" si="44"/>
        <v>326.73</v>
      </c>
      <c r="H331" s="5">
        <f t="shared" si="44"/>
        <v>2243.4</v>
      </c>
      <c r="I331" s="5">
        <f t="shared" si="44"/>
        <v>1.2090000000000003</v>
      </c>
      <c r="J331" s="5">
        <f t="shared" si="44"/>
        <v>62.43</v>
      </c>
      <c r="K331" s="5">
        <f t="shared" si="44"/>
        <v>672.17</v>
      </c>
      <c r="L331" s="5">
        <f t="shared" si="44"/>
        <v>1.3310000000000002</v>
      </c>
      <c r="M331" s="5">
        <f t="shared" si="44"/>
        <v>10.079999999999998</v>
      </c>
      <c r="N331" s="5">
        <f t="shared" si="44"/>
        <v>1119.2849999999999</v>
      </c>
      <c r="O331" s="5">
        <f t="shared" si="44"/>
        <v>1616.66</v>
      </c>
      <c r="P331" s="5">
        <f t="shared" si="44"/>
        <v>241.13399999999999</v>
      </c>
      <c r="Q331" s="5">
        <f t="shared" si="44"/>
        <v>11.46</v>
      </c>
      <c r="R331" s="5">
        <f t="shared" si="44"/>
        <v>10.5</v>
      </c>
      <c r="S331" s="5">
        <f t="shared" si="44"/>
        <v>95.77</v>
      </c>
    </row>
    <row r="332" spans="1:19" x14ac:dyDescent="0.25">
      <c r="A332" s="27"/>
      <c r="B332" s="27"/>
      <c r="C332" s="10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</row>
    <row r="333" spans="1:19" x14ac:dyDescent="0.25">
      <c r="A333" s="79" t="s">
        <v>0</v>
      </c>
      <c r="B333" s="79" t="s">
        <v>1</v>
      </c>
      <c r="C333" s="73" t="s">
        <v>126</v>
      </c>
      <c r="D333" s="72" t="s">
        <v>127</v>
      </c>
      <c r="E333" s="72" t="s">
        <v>8</v>
      </c>
      <c r="F333" s="72" t="s">
        <v>9</v>
      </c>
      <c r="G333" s="72" t="s">
        <v>10</v>
      </c>
      <c r="H333" s="77" t="s">
        <v>5</v>
      </c>
      <c r="I333" s="72" t="s">
        <v>6</v>
      </c>
      <c r="J333" s="72"/>
      <c r="K333" s="72"/>
      <c r="L333" s="72"/>
      <c r="M333" s="72"/>
      <c r="N333" s="72" t="s">
        <v>7</v>
      </c>
      <c r="O333" s="72"/>
      <c r="P333" s="72"/>
      <c r="Q333" s="72"/>
      <c r="R333" s="72"/>
      <c r="S333" s="72"/>
    </row>
    <row r="334" spans="1:19" ht="27.6" customHeight="1" x14ac:dyDescent="0.25">
      <c r="A334" s="79"/>
      <c r="B334" s="79"/>
      <c r="C334" s="80"/>
      <c r="D334" s="72"/>
      <c r="E334" s="72"/>
      <c r="F334" s="72"/>
      <c r="G334" s="72"/>
      <c r="H334" s="78"/>
      <c r="I334" s="72" t="s">
        <v>11</v>
      </c>
      <c r="J334" s="72" t="s">
        <v>12</v>
      </c>
      <c r="K334" s="72" t="s">
        <v>13</v>
      </c>
      <c r="L334" s="72" t="s">
        <v>14</v>
      </c>
      <c r="M334" s="79" t="s">
        <v>15</v>
      </c>
      <c r="N334" s="72" t="s">
        <v>16</v>
      </c>
      <c r="O334" s="72" t="s">
        <v>17</v>
      </c>
      <c r="P334" s="72" t="s">
        <v>18</v>
      </c>
      <c r="Q334" s="72" t="s">
        <v>19</v>
      </c>
      <c r="R334" s="73" t="s">
        <v>20</v>
      </c>
      <c r="S334" s="72" t="s">
        <v>21</v>
      </c>
    </row>
    <row r="335" spans="1:19" x14ac:dyDescent="0.25">
      <c r="A335" s="79"/>
      <c r="B335" s="79"/>
      <c r="C335" s="74"/>
      <c r="D335" s="27" t="s">
        <v>22</v>
      </c>
      <c r="E335" s="27" t="s">
        <v>22</v>
      </c>
      <c r="F335" s="27" t="s">
        <v>22</v>
      </c>
      <c r="G335" s="27" t="s">
        <v>22</v>
      </c>
      <c r="H335" s="27" t="s">
        <v>23</v>
      </c>
      <c r="I335" s="72"/>
      <c r="J335" s="72"/>
      <c r="K335" s="72"/>
      <c r="L335" s="72"/>
      <c r="M335" s="79"/>
      <c r="N335" s="72"/>
      <c r="O335" s="72"/>
      <c r="P335" s="72"/>
      <c r="Q335" s="72"/>
      <c r="R335" s="74"/>
      <c r="S335" s="72"/>
    </row>
    <row r="336" spans="1:19" x14ac:dyDescent="0.25">
      <c r="A336" s="27"/>
      <c r="B336" s="27"/>
      <c r="C336" s="10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</row>
    <row r="337" spans="1:19" x14ac:dyDescent="0.25">
      <c r="A337" s="75" t="s">
        <v>759</v>
      </c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6"/>
    </row>
    <row r="338" spans="1:19" x14ac:dyDescent="0.25">
      <c r="A338" s="75" t="s">
        <v>25</v>
      </c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6"/>
    </row>
    <row r="339" spans="1:19" x14ac:dyDescent="0.25">
      <c r="A339" s="27">
        <v>120301</v>
      </c>
      <c r="B339" s="27">
        <v>120301</v>
      </c>
      <c r="C339" s="10" t="s">
        <v>496</v>
      </c>
      <c r="D339" s="27">
        <v>150</v>
      </c>
      <c r="E339" s="27">
        <v>5.0199999999999996</v>
      </c>
      <c r="F339" s="27">
        <v>8.0399999999999991</v>
      </c>
      <c r="G339" s="27">
        <v>10.75</v>
      </c>
      <c r="H339" s="27">
        <v>175.38</v>
      </c>
      <c r="I339" s="27">
        <f>0.06*0.8</f>
        <v>4.8000000000000001E-2</v>
      </c>
      <c r="J339" s="27">
        <v>0</v>
      </c>
      <c r="K339" s="27" t="s">
        <v>497</v>
      </c>
      <c r="L339" s="27">
        <v>9.6000000000000002E-2</v>
      </c>
      <c r="M339" s="27" t="s">
        <v>437</v>
      </c>
      <c r="N339" s="27">
        <f>78.71*0.8</f>
        <v>62.967999999999996</v>
      </c>
      <c r="O339" s="27" t="s">
        <v>498</v>
      </c>
      <c r="P339" s="27">
        <v>0</v>
      </c>
      <c r="Q339" s="27">
        <f>1.92*0.8</f>
        <v>1.536</v>
      </c>
      <c r="R339" s="27">
        <v>0</v>
      </c>
      <c r="S339" s="27" t="s">
        <v>292</v>
      </c>
    </row>
    <row r="340" spans="1:19" x14ac:dyDescent="0.25">
      <c r="A340" s="27" t="s">
        <v>31</v>
      </c>
      <c r="B340" s="27" t="s">
        <v>31</v>
      </c>
      <c r="C340" s="3" t="s">
        <v>32</v>
      </c>
      <c r="D340" s="27" t="s">
        <v>29</v>
      </c>
      <c r="E340" s="27">
        <v>9.4</v>
      </c>
      <c r="F340" s="27">
        <v>8.5</v>
      </c>
      <c r="G340" s="27">
        <v>30.83</v>
      </c>
      <c r="H340" s="27">
        <v>160.46</v>
      </c>
      <c r="I340" s="27">
        <v>0.3</v>
      </c>
      <c r="J340" s="27">
        <v>0</v>
      </c>
      <c r="K340" s="27">
        <v>300</v>
      </c>
      <c r="L340" s="27">
        <v>0.14000000000000001</v>
      </c>
      <c r="M340" s="27">
        <v>0</v>
      </c>
      <c r="N340" s="27">
        <v>1.48</v>
      </c>
      <c r="O340" s="27">
        <v>114.84</v>
      </c>
      <c r="P340" s="27">
        <v>12.3</v>
      </c>
      <c r="Q340" s="27">
        <v>0.5</v>
      </c>
      <c r="R340" s="27">
        <v>2</v>
      </c>
      <c r="S340" s="27">
        <v>17</v>
      </c>
    </row>
    <row r="341" spans="1:19" x14ac:dyDescent="0.25">
      <c r="A341" s="29" t="s">
        <v>37</v>
      </c>
      <c r="B341" s="29" t="s">
        <v>38</v>
      </c>
      <c r="C341" s="3" t="s">
        <v>39</v>
      </c>
      <c r="D341" s="29" t="s">
        <v>40</v>
      </c>
      <c r="E341" s="29">
        <v>0.08</v>
      </c>
      <c r="F341" s="29">
        <v>8.25</v>
      </c>
      <c r="G341" s="29">
        <v>0.08</v>
      </c>
      <c r="H341" s="29" t="s">
        <v>101</v>
      </c>
      <c r="I341" s="29" t="s">
        <v>36</v>
      </c>
      <c r="J341" s="29" t="s">
        <v>36</v>
      </c>
      <c r="K341" s="29" t="s">
        <v>41</v>
      </c>
      <c r="L341" s="29">
        <v>0.1</v>
      </c>
      <c r="M341" s="29" t="s">
        <v>102</v>
      </c>
      <c r="N341" s="29" t="s">
        <v>103</v>
      </c>
      <c r="O341" s="29" t="s">
        <v>104</v>
      </c>
      <c r="P341" s="29" t="s">
        <v>36</v>
      </c>
      <c r="Q341" s="29" t="s">
        <v>105</v>
      </c>
      <c r="R341" s="29">
        <v>0.4</v>
      </c>
      <c r="S341" s="29" t="s">
        <v>106</v>
      </c>
    </row>
    <row r="342" spans="1:19" x14ac:dyDescent="0.25">
      <c r="A342" s="29" t="s">
        <v>33</v>
      </c>
      <c r="B342" s="29" t="s">
        <v>33</v>
      </c>
      <c r="C342" s="3" t="s">
        <v>34</v>
      </c>
      <c r="D342" s="29" t="s">
        <v>149</v>
      </c>
      <c r="E342" s="29">
        <v>1.5</v>
      </c>
      <c r="F342" s="29">
        <v>0.57999999999999996</v>
      </c>
      <c r="G342" s="29">
        <v>10.28</v>
      </c>
      <c r="H342" s="29" t="s">
        <v>107</v>
      </c>
      <c r="I342" s="29" t="s">
        <v>105</v>
      </c>
      <c r="J342" s="29" t="s">
        <v>36</v>
      </c>
      <c r="K342" s="29" t="s">
        <v>36</v>
      </c>
      <c r="L342" s="29">
        <v>1.2E-2</v>
      </c>
      <c r="M342" s="29" t="s">
        <v>108</v>
      </c>
      <c r="N342" s="29" t="s">
        <v>109</v>
      </c>
      <c r="O342" s="29" t="s">
        <v>110</v>
      </c>
      <c r="P342" s="29" t="s">
        <v>111</v>
      </c>
      <c r="Q342" s="29" t="s">
        <v>112</v>
      </c>
      <c r="R342" s="29">
        <v>0.6</v>
      </c>
      <c r="S342" s="29" t="s">
        <v>36</v>
      </c>
    </row>
    <row r="343" spans="1:19" x14ac:dyDescent="0.25">
      <c r="A343" s="5"/>
      <c r="B343" s="5"/>
      <c r="C343" s="6" t="s">
        <v>42</v>
      </c>
      <c r="D343" s="5"/>
      <c r="E343" s="5">
        <v>12.860000000000001</v>
      </c>
      <c r="F343" s="5">
        <v>27.491999999999997</v>
      </c>
      <c r="G343" s="5">
        <v>37.389999999999993</v>
      </c>
      <c r="H343" s="5">
        <v>482.11800000000005</v>
      </c>
      <c r="I343" s="5">
        <v>0.36799999999999999</v>
      </c>
      <c r="J343" s="5">
        <v>0</v>
      </c>
      <c r="K343" s="5">
        <v>374.8</v>
      </c>
      <c r="L343" s="5">
        <v>0.34800000000000003</v>
      </c>
      <c r="M343" s="5">
        <v>0.75</v>
      </c>
      <c r="N343" s="5">
        <v>73.947999999999993</v>
      </c>
      <c r="O343" s="5">
        <v>564.92999999999995</v>
      </c>
      <c r="P343" s="5">
        <v>25.400000000000002</v>
      </c>
      <c r="Q343" s="5">
        <v>3.0759999999999996</v>
      </c>
      <c r="R343" s="5">
        <v>3.5</v>
      </c>
      <c r="S343" s="5">
        <v>21.06</v>
      </c>
    </row>
    <row r="344" spans="1:19" x14ac:dyDescent="0.25">
      <c r="A344" s="75" t="s">
        <v>43</v>
      </c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6"/>
    </row>
    <row r="345" spans="1:19" x14ac:dyDescent="0.25">
      <c r="A345" s="27">
        <v>230104</v>
      </c>
      <c r="B345" s="27">
        <v>230104</v>
      </c>
      <c r="C345" s="8" t="s">
        <v>297</v>
      </c>
      <c r="D345" s="27" t="s">
        <v>29</v>
      </c>
      <c r="E345" s="27">
        <v>3.6</v>
      </c>
      <c r="F345" s="27" t="s">
        <v>116</v>
      </c>
      <c r="G345" s="27">
        <v>18</v>
      </c>
      <c r="H345" s="27" t="s">
        <v>299</v>
      </c>
      <c r="I345" s="27" t="s">
        <v>36</v>
      </c>
      <c r="J345" s="27">
        <v>0</v>
      </c>
      <c r="K345" s="27" t="s">
        <v>46</v>
      </c>
      <c r="L345" s="27">
        <v>0</v>
      </c>
      <c r="M345" s="27" t="s">
        <v>36</v>
      </c>
      <c r="N345" s="27">
        <v>200</v>
      </c>
      <c r="O345" s="27">
        <v>0</v>
      </c>
      <c r="P345" s="27" t="s">
        <v>301</v>
      </c>
      <c r="Q345" s="27">
        <v>0</v>
      </c>
      <c r="R345" s="27">
        <v>0</v>
      </c>
      <c r="S345" s="27" t="s">
        <v>36</v>
      </c>
    </row>
    <row r="346" spans="1:19" x14ac:dyDescent="0.25">
      <c r="A346" s="27">
        <v>210102</v>
      </c>
      <c r="B346" s="27">
        <v>210102</v>
      </c>
      <c r="C346" s="8" t="s">
        <v>499</v>
      </c>
      <c r="D346" s="27" t="s">
        <v>47</v>
      </c>
      <c r="E346" s="27">
        <f>0.9*0.5</f>
        <v>0.45</v>
      </c>
      <c r="F346" s="27">
        <f>0.2*0.5</f>
        <v>0.1</v>
      </c>
      <c r="G346" s="27">
        <f>8.1*0.5</f>
        <v>4.05</v>
      </c>
      <c r="H346" s="27">
        <f>43*0.5</f>
        <v>21.5</v>
      </c>
      <c r="I346" s="27">
        <f>0.04*0.5</f>
        <v>0.02</v>
      </c>
      <c r="J346" s="27">
        <f>60*0.5</f>
        <v>30</v>
      </c>
      <c r="K346" s="27" t="s">
        <v>48</v>
      </c>
      <c r="L346" s="27">
        <f>0.03*0.5</f>
        <v>1.4999999999999999E-2</v>
      </c>
      <c r="M346" s="27">
        <v>0</v>
      </c>
      <c r="N346" s="27">
        <f>34*0.5</f>
        <v>17</v>
      </c>
      <c r="O346" s="27">
        <v>0</v>
      </c>
      <c r="P346" s="27">
        <f>13*0.5</f>
        <v>6.5</v>
      </c>
      <c r="Q346" s="27">
        <f>0.3*0.5</f>
        <v>0.15</v>
      </c>
      <c r="R346" s="27">
        <v>0</v>
      </c>
      <c r="S346" s="27">
        <v>1.75</v>
      </c>
    </row>
    <row r="347" spans="1:19" x14ac:dyDescent="0.25">
      <c r="A347" s="5"/>
      <c r="B347" s="5"/>
      <c r="C347" s="6" t="s">
        <v>42</v>
      </c>
      <c r="D347" s="5"/>
      <c r="E347" s="5">
        <f>+E345+E346</f>
        <v>4.05</v>
      </c>
      <c r="F347" s="5">
        <f t="shared" ref="F347:S347" si="45">+F345+F346</f>
        <v>5.0999999999999996</v>
      </c>
      <c r="G347" s="5">
        <f t="shared" si="45"/>
        <v>22.05</v>
      </c>
      <c r="H347" s="5">
        <f t="shared" si="45"/>
        <v>129.5</v>
      </c>
      <c r="I347" s="5">
        <f t="shared" si="45"/>
        <v>0.02</v>
      </c>
      <c r="J347" s="5">
        <f t="shared" si="45"/>
        <v>30</v>
      </c>
      <c r="K347" s="5">
        <f t="shared" si="45"/>
        <v>41.5</v>
      </c>
      <c r="L347" s="5">
        <f t="shared" si="45"/>
        <v>1.4999999999999999E-2</v>
      </c>
      <c r="M347" s="5">
        <f t="shared" si="45"/>
        <v>0</v>
      </c>
      <c r="N347" s="5">
        <f t="shared" si="45"/>
        <v>217</v>
      </c>
      <c r="O347" s="5">
        <f t="shared" si="45"/>
        <v>0</v>
      </c>
      <c r="P347" s="5">
        <f t="shared" si="45"/>
        <v>34.5</v>
      </c>
      <c r="Q347" s="5">
        <f t="shared" si="45"/>
        <v>0.15</v>
      </c>
      <c r="R347" s="5">
        <f t="shared" si="45"/>
        <v>0</v>
      </c>
      <c r="S347" s="5">
        <f t="shared" si="45"/>
        <v>1.75</v>
      </c>
    </row>
    <row r="348" spans="1:19" x14ac:dyDescent="0.25">
      <c r="A348" s="75" t="s">
        <v>49</v>
      </c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6"/>
    </row>
    <row r="349" spans="1:19" x14ac:dyDescent="0.25">
      <c r="A349" s="27" t="s">
        <v>763</v>
      </c>
      <c r="B349" s="27" t="s">
        <v>763</v>
      </c>
      <c r="C349" s="10" t="s">
        <v>764</v>
      </c>
      <c r="D349" s="27">
        <v>80</v>
      </c>
      <c r="E349" s="27" t="s">
        <v>540</v>
      </c>
      <c r="F349" s="27" t="s">
        <v>765</v>
      </c>
      <c r="G349" s="27" t="s">
        <v>766</v>
      </c>
      <c r="H349" s="27" t="s">
        <v>767</v>
      </c>
      <c r="I349" s="27" t="s">
        <v>105</v>
      </c>
      <c r="J349" s="27" t="s">
        <v>712</v>
      </c>
      <c r="K349" s="27" t="s">
        <v>36</v>
      </c>
      <c r="L349" s="27">
        <v>0.02</v>
      </c>
      <c r="M349" s="27" t="s">
        <v>768</v>
      </c>
      <c r="N349" s="27" t="s">
        <v>769</v>
      </c>
      <c r="O349" s="27" t="s">
        <v>770</v>
      </c>
      <c r="P349" s="27" t="s">
        <v>771</v>
      </c>
      <c r="Q349" s="27" t="s">
        <v>772</v>
      </c>
      <c r="R349" s="27">
        <v>0.9</v>
      </c>
      <c r="S349" s="27" t="s">
        <v>773</v>
      </c>
    </row>
    <row r="350" spans="1:19" x14ac:dyDescent="0.25">
      <c r="A350" s="27" t="s">
        <v>774</v>
      </c>
      <c r="B350" s="27" t="s">
        <v>775</v>
      </c>
      <c r="C350" s="10" t="s">
        <v>1477</v>
      </c>
      <c r="D350" s="27" t="s">
        <v>29</v>
      </c>
      <c r="E350" s="27" t="s">
        <v>776</v>
      </c>
      <c r="F350" s="27" t="s">
        <v>777</v>
      </c>
      <c r="G350" s="27" t="s">
        <v>778</v>
      </c>
      <c r="H350" s="27" t="s">
        <v>779</v>
      </c>
      <c r="I350" s="27" t="s">
        <v>123</v>
      </c>
      <c r="J350" s="27" t="s">
        <v>780</v>
      </c>
      <c r="K350" s="27" t="s">
        <v>55</v>
      </c>
      <c r="L350" s="27">
        <v>0.05</v>
      </c>
      <c r="M350" s="27" t="s">
        <v>781</v>
      </c>
      <c r="N350" s="27" t="s">
        <v>782</v>
      </c>
      <c r="O350" s="27" t="s">
        <v>783</v>
      </c>
      <c r="P350" s="27" t="s">
        <v>784</v>
      </c>
      <c r="Q350" s="27" t="s">
        <v>447</v>
      </c>
      <c r="R350" s="27">
        <v>0.6</v>
      </c>
      <c r="S350" s="27" t="s">
        <v>785</v>
      </c>
    </row>
    <row r="351" spans="1:19" x14ac:dyDescent="0.25">
      <c r="A351" s="27" t="s">
        <v>786</v>
      </c>
      <c r="B351" s="27" t="s">
        <v>787</v>
      </c>
      <c r="C351" s="10" t="s">
        <v>788</v>
      </c>
      <c r="D351" s="27">
        <v>100</v>
      </c>
      <c r="E351" s="27">
        <v>7.89</v>
      </c>
      <c r="F351" s="27">
        <v>3.6</v>
      </c>
      <c r="G351" s="27">
        <v>9.08</v>
      </c>
      <c r="H351" s="27">
        <v>126.38</v>
      </c>
      <c r="I351" s="27" t="s">
        <v>85</v>
      </c>
      <c r="J351" s="27" t="s">
        <v>666</v>
      </c>
      <c r="K351" s="27" t="s">
        <v>789</v>
      </c>
      <c r="L351" s="27">
        <v>7.0000000000000007E-2</v>
      </c>
      <c r="M351" s="27" t="s">
        <v>123</v>
      </c>
      <c r="N351" s="27" t="s">
        <v>201</v>
      </c>
      <c r="O351" s="27" t="s">
        <v>790</v>
      </c>
      <c r="P351" s="27" t="s">
        <v>791</v>
      </c>
      <c r="Q351" s="27" t="s">
        <v>413</v>
      </c>
      <c r="R351" s="27">
        <v>0.8</v>
      </c>
      <c r="S351" s="27" t="s">
        <v>792</v>
      </c>
    </row>
    <row r="352" spans="1:19" x14ac:dyDescent="0.25">
      <c r="A352" s="48" t="s">
        <v>247</v>
      </c>
      <c r="B352" s="48" t="s">
        <v>248</v>
      </c>
      <c r="C352" s="30" t="s">
        <v>1476</v>
      </c>
      <c r="D352" s="27">
        <v>150</v>
      </c>
      <c r="E352" s="27">
        <v>5</v>
      </c>
      <c r="F352" s="27" t="s">
        <v>250</v>
      </c>
      <c r="G352" s="27" t="s">
        <v>251</v>
      </c>
      <c r="H352" s="27" t="s">
        <v>252</v>
      </c>
      <c r="I352" s="27" t="s">
        <v>253</v>
      </c>
      <c r="J352" s="27" t="s">
        <v>36</v>
      </c>
      <c r="K352" s="27" t="s">
        <v>61</v>
      </c>
      <c r="L352" s="27">
        <v>0.08</v>
      </c>
      <c r="M352" s="27" t="s">
        <v>207</v>
      </c>
      <c r="N352" s="27">
        <v>250</v>
      </c>
      <c r="O352" s="27" t="s">
        <v>255</v>
      </c>
      <c r="P352" s="27">
        <v>50</v>
      </c>
      <c r="Q352" s="27">
        <v>0</v>
      </c>
      <c r="R352" s="27">
        <v>0.1</v>
      </c>
      <c r="S352" s="27" t="s">
        <v>257</v>
      </c>
    </row>
    <row r="353" spans="1:19" x14ac:dyDescent="0.25">
      <c r="A353" s="27" t="s">
        <v>482</v>
      </c>
      <c r="B353" s="27" t="s">
        <v>483</v>
      </c>
      <c r="C353" s="10" t="s">
        <v>1470</v>
      </c>
      <c r="D353" s="27" t="s">
        <v>29</v>
      </c>
      <c r="E353" s="27" t="s">
        <v>373</v>
      </c>
      <c r="F353" s="27" t="s">
        <v>105</v>
      </c>
      <c r="G353" s="27" t="s">
        <v>484</v>
      </c>
      <c r="H353" s="27" t="s">
        <v>485</v>
      </c>
      <c r="I353" s="27" t="s">
        <v>36</v>
      </c>
      <c r="J353" s="27">
        <v>4.5</v>
      </c>
      <c r="K353" s="27" t="s">
        <v>36</v>
      </c>
      <c r="L353" s="27">
        <v>0</v>
      </c>
      <c r="M353" s="27" t="s">
        <v>102</v>
      </c>
      <c r="N353" s="27" t="s">
        <v>486</v>
      </c>
      <c r="O353" s="27" t="s">
        <v>487</v>
      </c>
      <c r="P353" s="27" t="s">
        <v>488</v>
      </c>
      <c r="Q353" s="27" t="s">
        <v>253</v>
      </c>
      <c r="R353" s="27">
        <v>0.1</v>
      </c>
      <c r="S353" s="27" t="s">
        <v>36</v>
      </c>
    </row>
    <row r="354" spans="1:19" x14ac:dyDescent="0.25">
      <c r="A354" s="27">
        <v>120155</v>
      </c>
      <c r="B354" s="27">
        <v>120155</v>
      </c>
      <c r="C354" s="3" t="s">
        <v>1463</v>
      </c>
      <c r="D354" s="27">
        <v>20</v>
      </c>
      <c r="E354" s="27" t="s">
        <v>153</v>
      </c>
      <c r="F354" s="27" t="s">
        <v>196</v>
      </c>
      <c r="G354" s="27" t="s">
        <v>197</v>
      </c>
      <c r="H354" s="27" t="s">
        <v>198</v>
      </c>
      <c r="I354" s="27" t="s">
        <v>199</v>
      </c>
      <c r="J354" s="27" t="s">
        <v>36</v>
      </c>
      <c r="K354" s="27" t="s">
        <v>36</v>
      </c>
      <c r="L354" s="27">
        <f>0.012*2</f>
        <v>2.4E-2</v>
      </c>
      <c r="M354" s="27" t="s">
        <v>200</v>
      </c>
      <c r="N354" s="27" t="s">
        <v>201</v>
      </c>
      <c r="O354" s="27" t="s">
        <v>202</v>
      </c>
      <c r="P354" s="27" t="s">
        <v>203</v>
      </c>
      <c r="Q354" s="27" t="s">
        <v>148</v>
      </c>
      <c r="R354" s="27">
        <v>1.2</v>
      </c>
      <c r="S354" s="27" t="s">
        <v>36</v>
      </c>
    </row>
    <row r="355" spans="1:19" x14ac:dyDescent="0.25">
      <c r="A355" s="27" t="s">
        <v>65</v>
      </c>
      <c r="B355" s="27" t="s">
        <v>65</v>
      </c>
      <c r="C355" s="10" t="s">
        <v>1460</v>
      </c>
      <c r="D355" s="27" t="s">
        <v>149</v>
      </c>
      <c r="E355" s="27" t="s">
        <v>266</v>
      </c>
      <c r="F355" s="27" t="s">
        <v>267</v>
      </c>
      <c r="G355" s="27" t="s">
        <v>268</v>
      </c>
      <c r="H355" s="27" t="s">
        <v>113</v>
      </c>
      <c r="I355" s="27" t="s">
        <v>105</v>
      </c>
      <c r="J355" s="27" t="s">
        <v>36</v>
      </c>
      <c r="K355" s="27" t="s">
        <v>36</v>
      </c>
      <c r="L355" s="27">
        <v>1.2E-2</v>
      </c>
      <c r="M355" s="27" t="s">
        <v>114</v>
      </c>
      <c r="N355" s="27" t="s">
        <v>115</v>
      </c>
      <c r="O355" s="27" t="s">
        <v>115</v>
      </c>
      <c r="P355" s="27" t="s">
        <v>116</v>
      </c>
      <c r="Q355" s="27" t="s">
        <v>117</v>
      </c>
      <c r="R355" s="27">
        <v>0.6</v>
      </c>
      <c r="S355" s="27" t="s">
        <v>69</v>
      </c>
    </row>
    <row r="356" spans="1:19" x14ac:dyDescent="0.25">
      <c r="A356" s="5"/>
      <c r="B356" s="5"/>
      <c r="C356" s="6" t="s">
        <v>42</v>
      </c>
      <c r="D356" s="5"/>
      <c r="E356" s="5">
        <v>22.8</v>
      </c>
      <c r="F356" s="5">
        <v>20.769999999999996</v>
      </c>
      <c r="G356" s="5">
        <v>112.38</v>
      </c>
      <c r="H356" s="5">
        <v>729.06999999999994</v>
      </c>
      <c r="I356" s="5">
        <v>0.33</v>
      </c>
      <c r="J356" s="5">
        <v>29.5</v>
      </c>
      <c r="K356" s="5">
        <v>47.2</v>
      </c>
      <c r="L356" s="5">
        <v>0.25600000000000001</v>
      </c>
      <c r="M356" s="5">
        <f t="shared" ref="M356:S356" si="46">+M349+M350+M351+M352+M353+M354+M355</f>
        <v>6.0399999999999991</v>
      </c>
      <c r="N356" s="5">
        <f t="shared" si="46"/>
        <v>464.89</v>
      </c>
      <c r="O356" s="5">
        <f t="shared" si="46"/>
        <v>362.83</v>
      </c>
      <c r="P356" s="5">
        <f t="shared" si="46"/>
        <v>102.73</v>
      </c>
      <c r="Q356" s="5">
        <f t="shared" si="46"/>
        <v>3.4</v>
      </c>
      <c r="R356" s="5">
        <f t="shared" si="46"/>
        <v>4.3</v>
      </c>
      <c r="S356" s="5">
        <f t="shared" si="46"/>
        <v>13.77</v>
      </c>
    </row>
    <row r="357" spans="1:19" x14ac:dyDescent="0.25">
      <c r="A357" s="75" t="s">
        <v>67</v>
      </c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6"/>
    </row>
    <row r="358" spans="1:19" x14ac:dyDescent="0.25">
      <c r="A358" s="27">
        <v>190201</v>
      </c>
      <c r="B358" s="27">
        <v>190203</v>
      </c>
      <c r="C358" s="10" t="s">
        <v>1478</v>
      </c>
      <c r="D358" s="27">
        <v>80</v>
      </c>
      <c r="E358" s="27">
        <v>3.5</v>
      </c>
      <c r="F358" s="27">
        <v>1.2</v>
      </c>
      <c r="G358" s="27">
        <v>27.5</v>
      </c>
      <c r="H358" s="27">
        <v>134.80000000000001</v>
      </c>
      <c r="I358" s="27">
        <v>0.05</v>
      </c>
      <c r="J358" s="27">
        <v>0</v>
      </c>
      <c r="K358" s="27">
        <v>4.01</v>
      </c>
      <c r="L358" s="27">
        <v>0.04</v>
      </c>
      <c r="M358" s="27">
        <v>0.51</v>
      </c>
      <c r="N358" s="27">
        <v>80</v>
      </c>
      <c r="O358" s="27">
        <v>37.340000000000003</v>
      </c>
      <c r="P358" s="27">
        <v>7.07</v>
      </c>
      <c r="Q358" s="27">
        <v>0</v>
      </c>
      <c r="R358" s="27">
        <v>0</v>
      </c>
      <c r="S358" s="27">
        <v>1.72</v>
      </c>
    </row>
    <row r="359" spans="1:19" x14ac:dyDescent="0.25">
      <c r="A359" s="27">
        <v>120304</v>
      </c>
      <c r="B359" s="27">
        <v>120304</v>
      </c>
      <c r="C359" s="10" t="s">
        <v>1453</v>
      </c>
      <c r="D359" s="27">
        <v>20</v>
      </c>
      <c r="E359" s="27">
        <v>2.54</v>
      </c>
      <c r="F359" s="27">
        <v>2.2999999999999998</v>
      </c>
      <c r="G359" s="27">
        <v>0.14000000000000001</v>
      </c>
      <c r="H359" s="27">
        <v>31.4</v>
      </c>
      <c r="I359" s="27">
        <v>0.01</v>
      </c>
      <c r="J359" s="27">
        <v>0</v>
      </c>
      <c r="K359" s="27">
        <v>0.02</v>
      </c>
      <c r="L359" s="27">
        <v>0.09</v>
      </c>
      <c r="M359" s="27">
        <v>0.12</v>
      </c>
      <c r="N359" s="27">
        <v>14.68</v>
      </c>
      <c r="O359" s="27">
        <v>39.15</v>
      </c>
      <c r="P359" s="27">
        <v>2.62</v>
      </c>
      <c r="Q359" s="27">
        <v>0.53</v>
      </c>
      <c r="R359" s="27">
        <v>0.3</v>
      </c>
      <c r="S359" s="27">
        <v>4</v>
      </c>
    </row>
    <row r="360" spans="1:19" x14ac:dyDescent="0.25">
      <c r="A360" s="27" t="s">
        <v>293</v>
      </c>
      <c r="B360" s="27" t="s">
        <v>293</v>
      </c>
      <c r="C360" s="10" t="s">
        <v>294</v>
      </c>
      <c r="D360" s="27" t="s">
        <v>29</v>
      </c>
      <c r="E360" s="27" t="s">
        <v>36</v>
      </c>
      <c r="F360" s="27" t="s">
        <v>36</v>
      </c>
      <c r="G360" s="27" t="s">
        <v>146</v>
      </c>
      <c r="H360" s="27" t="s">
        <v>147</v>
      </c>
      <c r="I360" s="27" t="s">
        <v>36</v>
      </c>
      <c r="J360" s="27" t="s">
        <v>36</v>
      </c>
      <c r="K360" s="27" t="s">
        <v>36</v>
      </c>
      <c r="L360" s="27">
        <v>0</v>
      </c>
      <c r="M360" s="27" t="s">
        <v>36</v>
      </c>
      <c r="N360" s="27" t="s">
        <v>295</v>
      </c>
      <c r="O360" s="27" t="s">
        <v>296</v>
      </c>
      <c r="P360" s="27" t="s">
        <v>36</v>
      </c>
      <c r="Q360" s="27" t="s">
        <v>123</v>
      </c>
      <c r="R360" s="27">
        <v>0</v>
      </c>
      <c r="S360" s="27" t="s">
        <v>36</v>
      </c>
    </row>
    <row r="361" spans="1:19" x14ac:dyDescent="0.25">
      <c r="A361" s="5"/>
      <c r="B361" s="5"/>
      <c r="C361" s="6" t="s">
        <v>42</v>
      </c>
      <c r="D361" s="5"/>
      <c r="E361" s="5">
        <f>+E358+E359+E360</f>
        <v>6.04</v>
      </c>
      <c r="F361" s="5">
        <f t="shared" ref="F361:S361" si="47">+F358+F359+F360</f>
        <v>3.5</v>
      </c>
      <c r="G361" s="5">
        <f t="shared" si="47"/>
        <v>43.620000000000005</v>
      </c>
      <c r="H361" s="5">
        <f t="shared" si="47"/>
        <v>230.04000000000002</v>
      </c>
      <c r="I361" s="5">
        <f t="shared" si="47"/>
        <v>6.0000000000000005E-2</v>
      </c>
      <c r="J361" s="5">
        <f t="shared" si="47"/>
        <v>0</v>
      </c>
      <c r="K361" s="5">
        <f t="shared" si="47"/>
        <v>4.0299999999999994</v>
      </c>
      <c r="L361" s="5">
        <f t="shared" si="47"/>
        <v>0.13</v>
      </c>
      <c r="M361" s="5">
        <f t="shared" si="47"/>
        <v>0.63</v>
      </c>
      <c r="N361" s="5">
        <f t="shared" si="47"/>
        <v>98.63000000000001</v>
      </c>
      <c r="O361" s="5">
        <f t="shared" si="47"/>
        <v>82.26</v>
      </c>
      <c r="P361" s="5">
        <f t="shared" si="47"/>
        <v>9.6900000000000013</v>
      </c>
      <c r="Q361" s="5">
        <f t="shared" si="47"/>
        <v>0.58000000000000007</v>
      </c>
      <c r="R361" s="5">
        <f t="shared" si="47"/>
        <v>0.3</v>
      </c>
      <c r="S361" s="5">
        <f t="shared" si="47"/>
        <v>5.72</v>
      </c>
    </row>
    <row r="362" spans="1:19" x14ac:dyDescent="0.25">
      <c r="A362" s="75" t="s">
        <v>73</v>
      </c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6"/>
    </row>
    <row r="363" spans="1:19" x14ac:dyDescent="0.25">
      <c r="A363" s="27" t="s">
        <v>793</v>
      </c>
      <c r="B363" s="27" t="s">
        <v>794</v>
      </c>
      <c r="C363" s="10" t="s">
        <v>795</v>
      </c>
      <c r="D363" s="27">
        <v>100</v>
      </c>
      <c r="E363" s="27">
        <v>9.5</v>
      </c>
      <c r="F363" s="27">
        <v>4.4000000000000004</v>
      </c>
      <c r="G363" s="27">
        <v>19.79</v>
      </c>
      <c r="H363" s="27">
        <v>149.56</v>
      </c>
      <c r="I363" s="27" t="s">
        <v>176</v>
      </c>
      <c r="J363" s="27" t="s">
        <v>36</v>
      </c>
      <c r="K363" s="27" t="s">
        <v>36</v>
      </c>
      <c r="L363" s="27">
        <v>0.19</v>
      </c>
      <c r="M363" s="27" t="s">
        <v>550</v>
      </c>
      <c r="N363" s="27" t="s">
        <v>796</v>
      </c>
      <c r="O363" s="27" t="s">
        <v>797</v>
      </c>
      <c r="P363" s="27" t="s">
        <v>798</v>
      </c>
      <c r="Q363" s="27" t="s">
        <v>488</v>
      </c>
      <c r="R363" s="27">
        <v>0</v>
      </c>
      <c r="S363" s="27" t="s">
        <v>799</v>
      </c>
    </row>
    <row r="364" spans="1:19" x14ac:dyDescent="0.25">
      <c r="A364" s="27" t="s">
        <v>58</v>
      </c>
      <c r="B364" s="27" t="s">
        <v>59</v>
      </c>
      <c r="C364" s="10" t="s">
        <v>60</v>
      </c>
      <c r="D364" s="27">
        <v>150</v>
      </c>
      <c r="E364" s="27" t="s">
        <v>443</v>
      </c>
      <c r="F364" s="27" t="s">
        <v>444</v>
      </c>
      <c r="G364" s="27" t="s">
        <v>445</v>
      </c>
      <c r="H364" s="27" t="s">
        <v>446</v>
      </c>
      <c r="I364" s="27" t="s">
        <v>176</v>
      </c>
      <c r="J364" s="27" t="s">
        <v>36</v>
      </c>
      <c r="K364" s="27" t="s">
        <v>61</v>
      </c>
      <c r="L364" s="27">
        <v>0.02</v>
      </c>
      <c r="M364" s="27" t="s">
        <v>447</v>
      </c>
      <c r="N364" s="27" t="s">
        <v>448</v>
      </c>
      <c r="O364" s="27" t="s">
        <v>449</v>
      </c>
      <c r="P364" s="27" t="s">
        <v>450</v>
      </c>
      <c r="Q364" s="27" t="s">
        <v>200</v>
      </c>
      <c r="R364" s="27">
        <v>0</v>
      </c>
      <c r="S364" s="27" t="s">
        <v>451</v>
      </c>
    </row>
    <row r="365" spans="1:19" x14ac:dyDescent="0.25">
      <c r="A365" s="27">
        <v>160223</v>
      </c>
      <c r="B365" s="27">
        <v>160224</v>
      </c>
      <c r="C365" s="10" t="s">
        <v>358</v>
      </c>
      <c r="D365" s="27" t="s">
        <v>29</v>
      </c>
      <c r="E365" s="27" t="s">
        <v>69</v>
      </c>
      <c r="F365" s="27" t="s">
        <v>86</v>
      </c>
      <c r="G365" s="27" t="s">
        <v>359</v>
      </c>
      <c r="H365" s="27" t="s">
        <v>360</v>
      </c>
      <c r="I365" s="27" t="s">
        <v>105</v>
      </c>
      <c r="J365" s="27">
        <v>2</v>
      </c>
      <c r="K365" s="27" t="s">
        <v>36</v>
      </c>
      <c r="L365" s="27">
        <v>0.02</v>
      </c>
      <c r="M365" s="27" t="s">
        <v>86</v>
      </c>
      <c r="N365" s="27" t="s">
        <v>274</v>
      </c>
      <c r="O365" s="27" t="s">
        <v>274</v>
      </c>
      <c r="P365" s="27" t="s">
        <v>361</v>
      </c>
      <c r="Q365" s="27">
        <v>0</v>
      </c>
      <c r="R365" s="27">
        <v>0.1</v>
      </c>
      <c r="S365" s="27" t="s">
        <v>36</v>
      </c>
    </row>
    <row r="366" spans="1:19" x14ac:dyDescent="0.25">
      <c r="A366" s="27">
        <v>178140</v>
      </c>
      <c r="B366" s="27">
        <v>178141</v>
      </c>
      <c r="C366" s="10" t="s">
        <v>362</v>
      </c>
      <c r="D366" s="27" t="s">
        <v>149</v>
      </c>
      <c r="E366" s="27" t="s">
        <v>103</v>
      </c>
      <c r="F366" s="27" t="s">
        <v>300</v>
      </c>
      <c r="G366" s="27" t="s">
        <v>363</v>
      </c>
      <c r="H366" s="27" t="s">
        <v>364</v>
      </c>
      <c r="I366" s="27" t="s">
        <v>230</v>
      </c>
      <c r="J366" s="27" t="s">
        <v>36</v>
      </c>
      <c r="K366" s="27" t="s">
        <v>365</v>
      </c>
      <c r="L366" s="27">
        <v>0.03</v>
      </c>
      <c r="M366" s="27" t="s">
        <v>36</v>
      </c>
      <c r="N366" s="27" t="s">
        <v>69</v>
      </c>
      <c r="O366" s="27" t="s">
        <v>366</v>
      </c>
      <c r="P366" s="27" t="s">
        <v>367</v>
      </c>
      <c r="Q366" s="27" t="s">
        <v>187</v>
      </c>
      <c r="R366" s="27">
        <v>0</v>
      </c>
      <c r="S366" s="27" t="s">
        <v>36</v>
      </c>
    </row>
    <row r="367" spans="1:19" x14ac:dyDescent="0.25">
      <c r="A367" s="29" t="s">
        <v>37</v>
      </c>
      <c r="B367" s="29" t="s">
        <v>38</v>
      </c>
      <c r="C367" s="3" t="s">
        <v>39</v>
      </c>
      <c r="D367" s="29" t="s">
        <v>40</v>
      </c>
      <c r="E367" s="29">
        <v>0.08</v>
      </c>
      <c r="F367" s="29">
        <v>8.25</v>
      </c>
      <c r="G367" s="29">
        <v>0.08</v>
      </c>
      <c r="H367" s="29" t="s">
        <v>101</v>
      </c>
      <c r="I367" s="29" t="s">
        <v>36</v>
      </c>
      <c r="J367" s="29" t="s">
        <v>36</v>
      </c>
      <c r="K367" s="29" t="s">
        <v>41</v>
      </c>
      <c r="L367" s="29">
        <v>0.1</v>
      </c>
      <c r="M367" s="29" t="s">
        <v>102</v>
      </c>
      <c r="N367" s="29" t="s">
        <v>103</v>
      </c>
      <c r="O367" s="29" t="s">
        <v>104</v>
      </c>
      <c r="P367" s="29" t="s">
        <v>36</v>
      </c>
      <c r="Q367" s="29" t="s">
        <v>105</v>
      </c>
      <c r="R367" s="29">
        <v>0.4</v>
      </c>
      <c r="S367" s="29" t="s">
        <v>106</v>
      </c>
    </row>
    <row r="368" spans="1:19" x14ac:dyDescent="0.25">
      <c r="A368" s="29" t="s">
        <v>33</v>
      </c>
      <c r="B368" s="29" t="s">
        <v>33</v>
      </c>
      <c r="C368" s="3" t="s">
        <v>34</v>
      </c>
      <c r="D368" s="29">
        <v>40</v>
      </c>
      <c r="E368" s="29">
        <v>3</v>
      </c>
      <c r="F368" s="29">
        <v>1.1599999999999999</v>
      </c>
      <c r="G368" s="29">
        <v>20.56</v>
      </c>
      <c r="H368" s="29">
        <v>104.8</v>
      </c>
      <c r="I368" s="29" t="s">
        <v>105</v>
      </c>
      <c r="J368" s="29" t="s">
        <v>36</v>
      </c>
      <c r="K368" s="29" t="s">
        <v>36</v>
      </c>
      <c r="L368" s="29">
        <v>1.2E-2</v>
      </c>
      <c r="M368" s="29" t="s">
        <v>108</v>
      </c>
      <c r="N368" s="29" t="s">
        <v>109</v>
      </c>
      <c r="O368" s="29" t="s">
        <v>110</v>
      </c>
      <c r="P368" s="29" t="s">
        <v>111</v>
      </c>
      <c r="Q368" s="29" t="s">
        <v>112</v>
      </c>
      <c r="R368" s="29">
        <v>0.6</v>
      </c>
      <c r="S368" s="29" t="s">
        <v>36</v>
      </c>
    </row>
    <row r="369" spans="1:19" x14ac:dyDescent="0.25">
      <c r="A369" s="27" t="s">
        <v>65</v>
      </c>
      <c r="B369" s="27" t="s">
        <v>65</v>
      </c>
      <c r="C369" s="10" t="s">
        <v>66</v>
      </c>
      <c r="D369" s="27">
        <v>40</v>
      </c>
      <c r="E369" s="27" t="s">
        <v>266</v>
      </c>
      <c r="F369" s="27" t="s">
        <v>267</v>
      </c>
      <c r="G369" s="27" t="s">
        <v>268</v>
      </c>
      <c r="H369" s="27" t="s">
        <v>113</v>
      </c>
      <c r="I369" s="27" t="s">
        <v>105</v>
      </c>
      <c r="J369" s="27" t="s">
        <v>36</v>
      </c>
      <c r="K369" s="27" t="s">
        <v>36</v>
      </c>
      <c r="L369" s="27">
        <v>1.2E-2</v>
      </c>
      <c r="M369" s="27" t="s">
        <v>114</v>
      </c>
      <c r="N369" s="27" t="s">
        <v>115</v>
      </c>
      <c r="O369" s="27" t="s">
        <v>115</v>
      </c>
      <c r="P369" s="27" t="s">
        <v>116</v>
      </c>
      <c r="Q369" s="27" t="s">
        <v>117</v>
      </c>
      <c r="R369" s="27">
        <v>0.6</v>
      </c>
      <c r="S369" s="27" t="s">
        <v>69</v>
      </c>
    </row>
    <row r="370" spans="1:19" x14ac:dyDescent="0.25">
      <c r="A370" s="5"/>
      <c r="B370" s="5"/>
      <c r="C370" s="6" t="s">
        <v>42</v>
      </c>
      <c r="D370" s="5"/>
      <c r="E370" s="5">
        <v>29.33</v>
      </c>
      <c r="F370" s="5">
        <v>20.169999999999995</v>
      </c>
      <c r="G370" s="5">
        <v>95.539999999999992</v>
      </c>
      <c r="H370" s="5">
        <v>682.81999999999994</v>
      </c>
      <c r="I370" s="5">
        <v>0.21</v>
      </c>
      <c r="J370" s="5">
        <v>2</v>
      </c>
      <c r="K370" s="5">
        <v>60.8</v>
      </c>
      <c r="L370" s="5">
        <v>0.38400000000000001</v>
      </c>
      <c r="M370" s="5">
        <f t="shared" ref="M370:S370" si="48">+M363+M364+M365+M366+M367+M368+M369</f>
        <v>1.9600000000000002</v>
      </c>
      <c r="N370" s="5">
        <f t="shared" si="48"/>
        <v>96.97</v>
      </c>
      <c r="O370" s="5">
        <f t="shared" si="48"/>
        <v>359.07</v>
      </c>
      <c r="P370" s="5">
        <f t="shared" si="48"/>
        <v>50.03</v>
      </c>
      <c r="Q370" s="5">
        <f t="shared" si="48"/>
        <v>5.04</v>
      </c>
      <c r="R370" s="5">
        <f t="shared" si="48"/>
        <v>1.7000000000000002</v>
      </c>
      <c r="S370" s="5">
        <f t="shared" si="48"/>
        <v>12.5</v>
      </c>
    </row>
    <row r="371" spans="1:19" x14ac:dyDescent="0.25">
      <c r="A371" s="14"/>
      <c r="B371" s="15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</row>
    <row r="372" spans="1:19" x14ac:dyDescent="0.25">
      <c r="A372" s="27" t="s">
        <v>119</v>
      </c>
      <c r="B372" s="27" t="s">
        <v>119</v>
      </c>
      <c r="C372" s="10" t="s">
        <v>120</v>
      </c>
      <c r="D372" s="27" t="s">
        <v>121</v>
      </c>
      <c r="E372" s="27">
        <v>0</v>
      </c>
      <c r="F372" s="27" t="s">
        <v>114</v>
      </c>
      <c r="G372" s="27">
        <v>7.75</v>
      </c>
      <c r="H372" s="27">
        <v>6.2</v>
      </c>
      <c r="I372" s="27">
        <v>0.15</v>
      </c>
      <c r="J372" s="27">
        <v>0</v>
      </c>
      <c r="K372" s="27">
        <v>140</v>
      </c>
      <c r="L372" s="27">
        <v>0.2</v>
      </c>
      <c r="M372" s="27" t="s">
        <v>114</v>
      </c>
      <c r="N372" s="27">
        <v>200</v>
      </c>
      <c r="O372" s="27">
        <v>230</v>
      </c>
      <c r="P372" s="27">
        <v>40</v>
      </c>
      <c r="Q372" s="27">
        <v>0</v>
      </c>
      <c r="R372" s="27">
        <v>0</v>
      </c>
      <c r="S372" s="27">
        <v>43.5</v>
      </c>
    </row>
    <row r="373" spans="1:19" x14ac:dyDescent="0.25">
      <c r="A373" s="5"/>
      <c r="B373" s="5"/>
      <c r="C373" s="6" t="s">
        <v>42</v>
      </c>
      <c r="D373" s="5"/>
      <c r="E373" s="5">
        <f>+E372</f>
        <v>0</v>
      </c>
      <c r="F373" s="5" t="str">
        <f t="shared" ref="F373:S373" si="49">+F372</f>
        <v>0,18</v>
      </c>
      <c r="G373" s="5">
        <f t="shared" si="49"/>
        <v>7.75</v>
      </c>
      <c r="H373" s="5">
        <f t="shared" si="49"/>
        <v>6.2</v>
      </c>
      <c r="I373" s="5">
        <f t="shared" si="49"/>
        <v>0.15</v>
      </c>
      <c r="J373" s="5">
        <f t="shared" si="49"/>
        <v>0</v>
      </c>
      <c r="K373" s="5">
        <f t="shared" si="49"/>
        <v>140</v>
      </c>
      <c r="L373" s="5">
        <f t="shared" si="49"/>
        <v>0.2</v>
      </c>
      <c r="M373" s="5" t="str">
        <f t="shared" si="49"/>
        <v>0,18</v>
      </c>
      <c r="N373" s="5">
        <f t="shared" si="49"/>
        <v>200</v>
      </c>
      <c r="O373" s="5">
        <f t="shared" si="49"/>
        <v>230</v>
      </c>
      <c r="P373" s="5">
        <f t="shared" si="49"/>
        <v>40</v>
      </c>
      <c r="Q373" s="5">
        <f t="shared" si="49"/>
        <v>0</v>
      </c>
      <c r="R373" s="5">
        <f t="shared" si="49"/>
        <v>0</v>
      </c>
      <c r="S373" s="5">
        <f t="shared" si="49"/>
        <v>43.5</v>
      </c>
    </row>
    <row r="374" spans="1:19" x14ac:dyDescent="0.25">
      <c r="A374" s="5"/>
      <c r="B374" s="5"/>
      <c r="C374" s="6" t="s">
        <v>125</v>
      </c>
      <c r="D374" s="5"/>
      <c r="E374" s="7">
        <f>+E343+E347+E356+E361+E370+E373</f>
        <v>75.08</v>
      </c>
      <c r="F374" s="7">
        <f t="shared" ref="F374:S374" si="50">+F343+F347+F356+F361+F370+F373</f>
        <v>77.211999999999989</v>
      </c>
      <c r="G374" s="7">
        <f t="shared" si="50"/>
        <v>318.73</v>
      </c>
      <c r="H374" s="7">
        <f t="shared" si="50"/>
        <v>2259.7479999999996</v>
      </c>
      <c r="I374" s="7">
        <f t="shared" si="50"/>
        <v>1.1379999999999999</v>
      </c>
      <c r="J374" s="7">
        <f t="shared" si="50"/>
        <v>61.5</v>
      </c>
      <c r="K374" s="7">
        <f t="shared" si="50"/>
        <v>668.32999999999993</v>
      </c>
      <c r="L374" s="7">
        <f t="shared" si="50"/>
        <v>1.333</v>
      </c>
      <c r="M374" s="7">
        <f t="shared" si="50"/>
        <v>9.5599999999999987</v>
      </c>
      <c r="N374" s="7">
        <f t="shared" si="50"/>
        <v>1151.4380000000001</v>
      </c>
      <c r="O374" s="7">
        <f t="shared" si="50"/>
        <v>1599.09</v>
      </c>
      <c r="P374" s="7">
        <f t="shared" si="50"/>
        <v>262.35000000000002</v>
      </c>
      <c r="Q374" s="7">
        <f t="shared" si="50"/>
        <v>12.245999999999999</v>
      </c>
      <c r="R374" s="7">
        <f t="shared" si="50"/>
        <v>9.8000000000000007</v>
      </c>
      <c r="S374" s="7">
        <f t="shared" si="50"/>
        <v>98.3</v>
      </c>
    </row>
    <row r="375" spans="1:19" x14ac:dyDescent="0.25">
      <c r="A375" s="27"/>
      <c r="B375" s="27"/>
      <c r="C375" s="10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</row>
    <row r="376" spans="1:19" x14ac:dyDescent="0.25">
      <c r="A376" s="79" t="s">
        <v>0</v>
      </c>
      <c r="B376" s="79" t="s">
        <v>1</v>
      </c>
      <c r="C376" s="73" t="s">
        <v>126</v>
      </c>
      <c r="D376" s="72" t="s">
        <v>127</v>
      </c>
      <c r="E376" s="72" t="s">
        <v>8</v>
      </c>
      <c r="F376" s="72" t="s">
        <v>9</v>
      </c>
      <c r="G376" s="72" t="s">
        <v>10</v>
      </c>
      <c r="H376" s="77" t="s">
        <v>5</v>
      </c>
      <c r="I376" s="72" t="s">
        <v>6</v>
      </c>
      <c r="J376" s="72"/>
      <c r="K376" s="72"/>
      <c r="L376" s="72"/>
      <c r="M376" s="72"/>
      <c r="N376" s="72" t="s">
        <v>7</v>
      </c>
      <c r="O376" s="72"/>
      <c r="P376" s="72"/>
      <c r="Q376" s="72"/>
      <c r="R376" s="72"/>
      <c r="S376" s="72"/>
    </row>
    <row r="377" spans="1:19" ht="25.15" customHeight="1" x14ac:dyDescent="0.25">
      <c r="A377" s="79"/>
      <c r="B377" s="79"/>
      <c r="C377" s="80"/>
      <c r="D377" s="72"/>
      <c r="E377" s="72"/>
      <c r="F377" s="72"/>
      <c r="G377" s="72"/>
      <c r="H377" s="78"/>
      <c r="I377" s="72" t="s">
        <v>11</v>
      </c>
      <c r="J377" s="72" t="s">
        <v>12</v>
      </c>
      <c r="K377" s="72" t="s">
        <v>13</v>
      </c>
      <c r="L377" s="72" t="s">
        <v>14</v>
      </c>
      <c r="M377" s="79" t="s">
        <v>15</v>
      </c>
      <c r="N377" s="72" t="s">
        <v>16</v>
      </c>
      <c r="O377" s="72" t="s">
        <v>17</v>
      </c>
      <c r="P377" s="72" t="s">
        <v>18</v>
      </c>
      <c r="Q377" s="72" t="s">
        <v>19</v>
      </c>
      <c r="R377" s="73" t="s">
        <v>20</v>
      </c>
      <c r="S377" s="72" t="s">
        <v>21</v>
      </c>
    </row>
    <row r="378" spans="1:19" x14ac:dyDescent="0.25">
      <c r="A378" s="79"/>
      <c r="B378" s="79"/>
      <c r="C378" s="74"/>
      <c r="D378" s="27" t="s">
        <v>22</v>
      </c>
      <c r="E378" s="27" t="s">
        <v>22</v>
      </c>
      <c r="F378" s="27" t="s">
        <v>22</v>
      </c>
      <c r="G378" s="27" t="s">
        <v>22</v>
      </c>
      <c r="H378" s="27" t="s">
        <v>23</v>
      </c>
      <c r="I378" s="72"/>
      <c r="J378" s="72"/>
      <c r="K378" s="72"/>
      <c r="L378" s="72"/>
      <c r="M378" s="79"/>
      <c r="N378" s="72"/>
      <c r="O378" s="72"/>
      <c r="P378" s="72"/>
      <c r="Q378" s="72"/>
      <c r="R378" s="74"/>
      <c r="S378" s="72"/>
    </row>
    <row r="379" spans="1:19" x14ac:dyDescent="0.25">
      <c r="A379" s="75" t="s">
        <v>800</v>
      </c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6"/>
    </row>
    <row r="380" spans="1:19" x14ac:dyDescent="0.25">
      <c r="A380" s="75" t="s">
        <v>25</v>
      </c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6"/>
    </row>
    <row r="381" spans="1:19" x14ac:dyDescent="0.25">
      <c r="A381" s="27" t="s">
        <v>26</v>
      </c>
      <c r="B381" s="27" t="s">
        <v>27</v>
      </c>
      <c r="C381" s="10" t="s">
        <v>28</v>
      </c>
      <c r="D381" s="27" t="s">
        <v>29</v>
      </c>
      <c r="E381" s="27" t="s">
        <v>801</v>
      </c>
      <c r="F381" s="27" t="s">
        <v>802</v>
      </c>
      <c r="G381" s="27" t="s">
        <v>803</v>
      </c>
      <c r="H381" s="27" t="s">
        <v>804</v>
      </c>
      <c r="I381" s="27" t="s">
        <v>349</v>
      </c>
      <c r="J381" s="27" t="s">
        <v>805</v>
      </c>
      <c r="K381" s="27" t="s">
        <v>30</v>
      </c>
      <c r="L381" s="27">
        <v>0.19</v>
      </c>
      <c r="M381" s="27" t="s">
        <v>117</v>
      </c>
      <c r="N381" s="27" t="s">
        <v>806</v>
      </c>
      <c r="O381" s="27" t="s">
        <v>807</v>
      </c>
      <c r="P381" s="27" t="s">
        <v>808</v>
      </c>
      <c r="Q381" s="27" t="s">
        <v>559</v>
      </c>
      <c r="R381" s="27">
        <v>0.1</v>
      </c>
      <c r="S381" s="27" t="s">
        <v>809</v>
      </c>
    </row>
    <row r="382" spans="1:19" x14ac:dyDescent="0.25">
      <c r="A382" s="27" t="s">
        <v>397</v>
      </c>
      <c r="B382" s="27" t="s">
        <v>397</v>
      </c>
      <c r="C382" s="10" t="s">
        <v>398</v>
      </c>
      <c r="D382" s="27" t="s">
        <v>29</v>
      </c>
      <c r="E382" s="27" t="s">
        <v>199</v>
      </c>
      <c r="F382" s="27" t="s">
        <v>36</v>
      </c>
      <c r="G382" s="27" t="s">
        <v>399</v>
      </c>
      <c r="H382" s="27" t="s">
        <v>400</v>
      </c>
      <c r="I382" s="27" t="s">
        <v>36</v>
      </c>
      <c r="J382" s="27" t="s">
        <v>401</v>
      </c>
      <c r="K382" s="27" t="s">
        <v>36</v>
      </c>
      <c r="L382" s="27">
        <v>0</v>
      </c>
      <c r="M382" s="27" t="s">
        <v>230</v>
      </c>
      <c r="N382" s="27" t="s">
        <v>167</v>
      </c>
      <c r="O382" s="27" t="s">
        <v>402</v>
      </c>
      <c r="P382" s="27" t="s">
        <v>148</v>
      </c>
      <c r="Q382" s="27" t="s">
        <v>176</v>
      </c>
      <c r="R382" s="27">
        <v>0.1</v>
      </c>
      <c r="S382" s="27" t="s">
        <v>36</v>
      </c>
    </row>
    <row r="383" spans="1:19" x14ac:dyDescent="0.25">
      <c r="A383" s="29" t="s">
        <v>33</v>
      </c>
      <c r="B383" s="29" t="s">
        <v>33</v>
      </c>
      <c r="C383" s="3" t="s">
        <v>34</v>
      </c>
      <c r="D383" s="29" t="s">
        <v>149</v>
      </c>
      <c r="E383" s="29">
        <v>1.5</v>
      </c>
      <c r="F383" s="29">
        <v>0.57999999999999996</v>
      </c>
      <c r="G383" s="29">
        <v>10.28</v>
      </c>
      <c r="H383" s="29" t="s">
        <v>107</v>
      </c>
      <c r="I383" s="29" t="s">
        <v>105</v>
      </c>
      <c r="J383" s="29" t="s">
        <v>36</v>
      </c>
      <c r="K383" s="29" t="s">
        <v>36</v>
      </c>
      <c r="L383" s="29">
        <v>1.2E-2</v>
      </c>
      <c r="M383" s="29" t="s">
        <v>108</v>
      </c>
      <c r="N383" s="29" t="s">
        <v>109</v>
      </c>
      <c r="O383" s="29" t="s">
        <v>110</v>
      </c>
      <c r="P383" s="29" t="s">
        <v>111</v>
      </c>
      <c r="Q383" s="29" t="s">
        <v>112</v>
      </c>
      <c r="R383" s="29">
        <v>0.6</v>
      </c>
      <c r="S383" s="29" t="s">
        <v>36</v>
      </c>
    </row>
    <row r="384" spans="1:19" ht="25.5" x14ac:dyDescent="0.25">
      <c r="A384" s="27" t="s">
        <v>368</v>
      </c>
      <c r="B384" s="27">
        <v>100102</v>
      </c>
      <c r="C384" s="3" t="s">
        <v>369</v>
      </c>
      <c r="D384" s="27" t="s">
        <v>149</v>
      </c>
      <c r="E384" s="27" t="s">
        <v>370</v>
      </c>
      <c r="F384" s="27" t="s">
        <v>371</v>
      </c>
      <c r="G384" s="27" t="s">
        <v>36</v>
      </c>
      <c r="H384" s="27" t="s">
        <v>372</v>
      </c>
      <c r="I384" s="27" t="s">
        <v>230</v>
      </c>
      <c r="J384" s="27" t="s">
        <v>373</v>
      </c>
      <c r="K384" s="27" t="s">
        <v>374</v>
      </c>
      <c r="L384" s="27">
        <v>0.06</v>
      </c>
      <c r="M384" s="27" t="s">
        <v>102</v>
      </c>
      <c r="N384" s="27" t="s">
        <v>375</v>
      </c>
      <c r="O384" s="27" t="s">
        <v>299</v>
      </c>
      <c r="P384" s="27" t="s">
        <v>133</v>
      </c>
      <c r="Q384" s="27" t="s">
        <v>86</v>
      </c>
      <c r="R384" s="27">
        <v>0.2</v>
      </c>
      <c r="S384" s="27" t="s">
        <v>36</v>
      </c>
    </row>
    <row r="385" spans="1:19" x14ac:dyDescent="0.25">
      <c r="A385" s="29" t="s">
        <v>37</v>
      </c>
      <c r="B385" s="29" t="s">
        <v>38</v>
      </c>
      <c r="C385" s="3" t="s">
        <v>39</v>
      </c>
      <c r="D385" s="29" t="s">
        <v>40</v>
      </c>
      <c r="E385" s="29">
        <v>0.08</v>
      </c>
      <c r="F385" s="29">
        <v>8.25</v>
      </c>
      <c r="G385" s="29">
        <v>0.08</v>
      </c>
      <c r="H385" s="29" t="s">
        <v>101</v>
      </c>
      <c r="I385" s="29" t="s">
        <v>36</v>
      </c>
      <c r="J385" s="29" t="s">
        <v>36</v>
      </c>
      <c r="K385" s="29" t="s">
        <v>41</v>
      </c>
      <c r="L385" s="29">
        <v>0.1</v>
      </c>
      <c r="M385" s="29" t="s">
        <v>102</v>
      </c>
      <c r="N385" s="29" t="s">
        <v>103</v>
      </c>
      <c r="O385" s="29" t="s">
        <v>104</v>
      </c>
      <c r="P385" s="29" t="s">
        <v>36</v>
      </c>
      <c r="Q385" s="29" t="s">
        <v>105</v>
      </c>
      <c r="R385" s="29">
        <v>0.4</v>
      </c>
      <c r="S385" s="29" t="s">
        <v>106</v>
      </c>
    </row>
    <row r="386" spans="1:19" x14ac:dyDescent="0.25">
      <c r="A386" s="5"/>
      <c r="B386" s="5"/>
      <c r="C386" s="6" t="s">
        <v>42</v>
      </c>
      <c r="D386" s="5"/>
      <c r="E386" s="5">
        <f>+E381+E382+E383+E384+E385</f>
        <v>13.750000000000002</v>
      </c>
      <c r="F386" s="5">
        <f t="shared" ref="F386:S386" si="51">+F381+F382+F383+F384+F385</f>
        <v>26.15</v>
      </c>
      <c r="G386" s="5">
        <f t="shared" si="51"/>
        <v>43.64</v>
      </c>
      <c r="H386" s="5">
        <f t="shared" si="51"/>
        <v>466.6</v>
      </c>
      <c r="I386" s="5">
        <f t="shared" si="51"/>
        <v>0.22</v>
      </c>
      <c r="J386" s="5">
        <f t="shared" si="51"/>
        <v>2.44</v>
      </c>
      <c r="K386" s="5">
        <f t="shared" si="51"/>
        <v>111.58</v>
      </c>
      <c r="L386" s="5">
        <f t="shared" si="51"/>
        <v>0.36199999999999999</v>
      </c>
      <c r="M386" s="5">
        <f t="shared" si="51"/>
        <v>1.1700000000000002</v>
      </c>
      <c r="N386" s="5">
        <f t="shared" si="51"/>
        <v>217.03</v>
      </c>
      <c r="O386" s="5">
        <f t="shared" si="51"/>
        <v>358.13</v>
      </c>
      <c r="P386" s="5">
        <f t="shared" si="51"/>
        <v>72.86999999999999</v>
      </c>
      <c r="Q386" s="5">
        <f t="shared" si="51"/>
        <v>1.98</v>
      </c>
      <c r="R386" s="5">
        <f t="shared" si="51"/>
        <v>1.4</v>
      </c>
      <c r="S386" s="5">
        <f t="shared" si="51"/>
        <v>13.860000000000001</v>
      </c>
    </row>
    <row r="387" spans="1:19" x14ac:dyDescent="0.25">
      <c r="A387" s="75" t="s">
        <v>43</v>
      </c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6"/>
    </row>
    <row r="388" spans="1:19" x14ac:dyDescent="0.25">
      <c r="A388" s="27" t="s">
        <v>44</v>
      </c>
      <c r="B388" s="27" t="s">
        <v>44</v>
      </c>
      <c r="C388" s="8" t="s">
        <v>45</v>
      </c>
      <c r="D388" s="27" t="s">
        <v>29</v>
      </c>
      <c r="E388" s="27">
        <v>5.8</v>
      </c>
      <c r="F388" s="27">
        <v>5</v>
      </c>
      <c r="G388" s="27">
        <v>8</v>
      </c>
      <c r="H388" s="27">
        <v>106</v>
      </c>
      <c r="I388" s="27">
        <v>0.08</v>
      </c>
      <c r="J388" s="27">
        <v>1.4</v>
      </c>
      <c r="K388" s="27" t="s">
        <v>46</v>
      </c>
      <c r="L388" s="27">
        <v>0.34</v>
      </c>
      <c r="M388" s="27">
        <v>0</v>
      </c>
      <c r="N388" s="27">
        <v>240</v>
      </c>
      <c r="O388" s="27">
        <v>180</v>
      </c>
      <c r="P388" s="27">
        <v>28</v>
      </c>
      <c r="Q388" s="27">
        <v>0.2</v>
      </c>
      <c r="R388" s="27">
        <v>1.1000000000000001</v>
      </c>
      <c r="S388" s="27">
        <v>18</v>
      </c>
    </row>
    <row r="389" spans="1:19" x14ac:dyDescent="0.25">
      <c r="A389" s="27">
        <v>210106</v>
      </c>
      <c r="B389" s="27">
        <v>210106</v>
      </c>
      <c r="C389" s="8" t="s">
        <v>499</v>
      </c>
      <c r="D389" s="27">
        <v>100</v>
      </c>
      <c r="E389" s="27">
        <v>0.8</v>
      </c>
      <c r="F389" s="27">
        <v>0.2</v>
      </c>
      <c r="G389" s="27">
        <v>7.5</v>
      </c>
      <c r="H389" s="27">
        <v>38</v>
      </c>
      <c r="I389" s="27">
        <v>0.06</v>
      </c>
      <c r="J389" s="27">
        <v>25</v>
      </c>
      <c r="K389" s="27" t="s">
        <v>500</v>
      </c>
      <c r="L389" s="27">
        <v>0</v>
      </c>
      <c r="M389" s="27" t="s">
        <v>220</v>
      </c>
      <c r="N389" s="27">
        <v>35</v>
      </c>
      <c r="O389" s="27" t="s">
        <v>222</v>
      </c>
      <c r="P389" s="27">
        <v>11</v>
      </c>
      <c r="Q389" s="27">
        <v>0.1</v>
      </c>
      <c r="R389" s="27">
        <v>0</v>
      </c>
      <c r="S389" s="27" t="s">
        <v>223</v>
      </c>
    </row>
    <row r="390" spans="1:19" x14ac:dyDescent="0.25">
      <c r="A390" s="5"/>
      <c r="B390" s="5"/>
      <c r="C390" s="6" t="s">
        <v>42</v>
      </c>
      <c r="D390" s="5"/>
      <c r="E390" s="5">
        <f>+E388+E389</f>
        <v>6.6</v>
      </c>
      <c r="F390" s="5">
        <f t="shared" ref="F390:S390" si="52">+F388+F389</f>
        <v>5.2</v>
      </c>
      <c r="G390" s="5">
        <f t="shared" si="52"/>
        <v>15.5</v>
      </c>
      <c r="H390" s="5">
        <f t="shared" si="52"/>
        <v>144</v>
      </c>
      <c r="I390" s="5">
        <f t="shared" si="52"/>
        <v>0.14000000000000001</v>
      </c>
      <c r="J390" s="5">
        <f t="shared" si="52"/>
        <v>26.4</v>
      </c>
      <c r="K390" s="5">
        <f t="shared" si="52"/>
        <v>49.38</v>
      </c>
      <c r="L390" s="5">
        <f t="shared" si="52"/>
        <v>0.34</v>
      </c>
      <c r="M390" s="5">
        <f t="shared" si="52"/>
        <v>0.55000000000000004</v>
      </c>
      <c r="N390" s="5">
        <f t="shared" si="52"/>
        <v>275</v>
      </c>
      <c r="O390" s="5">
        <f t="shared" si="52"/>
        <v>226.18</v>
      </c>
      <c r="P390" s="5">
        <f t="shared" si="52"/>
        <v>39</v>
      </c>
      <c r="Q390" s="5">
        <f t="shared" si="52"/>
        <v>0.30000000000000004</v>
      </c>
      <c r="R390" s="5">
        <f t="shared" si="52"/>
        <v>1.1000000000000001</v>
      </c>
      <c r="S390" s="5">
        <f t="shared" si="52"/>
        <v>20.69</v>
      </c>
    </row>
    <row r="391" spans="1:19" x14ac:dyDescent="0.25">
      <c r="A391" s="75" t="s">
        <v>49</v>
      </c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6"/>
    </row>
    <row r="392" spans="1:19" x14ac:dyDescent="0.25">
      <c r="A392" s="27" t="s">
        <v>810</v>
      </c>
      <c r="B392" s="27" t="s">
        <v>810</v>
      </c>
      <c r="C392" s="10" t="s">
        <v>811</v>
      </c>
      <c r="D392" s="27">
        <v>80</v>
      </c>
      <c r="E392" s="27">
        <v>1.53</v>
      </c>
      <c r="F392" s="27">
        <v>6.46</v>
      </c>
      <c r="G392" s="27">
        <v>10.25</v>
      </c>
      <c r="H392" s="27">
        <v>105.96</v>
      </c>
      <c r="I392" s="27" t="s">
        <v>123</v>
      </c>
      <c r="J392" s="27">
        <v>4.37</v>
      </c>
      <c r="K392" s="27" t="s">
        <v>36</v>
      </c>
      <c r="L392" s="27">
        <v>0.04</v>
      </c>
      <c r="M392" s="27" t="s">
        <v>813</v>
      </c>
      <c r="N392" s="27" t="s">
        <v>814</v>
      </c>
      <c r="O392" s="27" t="s">
        <v>815</v>
      </c>
      <c r="P392" s="27" t="s">
        <v>816</v>
      </c>
      <c r="Q392" s="27" t="s">
        <v>139</v>
      </c>
      <c r="R392" s="27">
        <v>0.8</v>
      </c>
      <c r="S392" s="27" t="s">
        <v>817</v>
      </c>
    </row>
    <row r="393" spans="1:19" x14ac:dyDescent="0.25">
      <c r="A393" s="27" t="s">
        <v>818</v>
      </c>
      <c r="B393" s="27" t="s">
        <v>819</v>
      </c>
      <c r="C393" s="10" t="s">
        <v>820</v>
      </c>
      <c r="D393" s="27" t="s">
        <v>29</v>
      </c>
      <c r="E393" s="27" t="s">
        <v>821</v>
      </c>
      <c r="F393" s="27" t="s">
        <v>346</v>
      </c>
      <c r="G393" s="27" t="s">
        <v>298</v>
      </c>
      <c r="H393" s="27" t="s">
        <v>822</v>
      </c>
      <c r="I393" s="27" t="s">
        <v>156</v>
      </c>
      <c r="J393" s="27" t="s">
        <v>823</v>
      </c>
      <c r="K393" s="27" t="s">
        <v>824</v>
      </c>
      <c r="L393" s="27">
        <v>0.06</v>
      </c>
      <c r="M393" s="27" t="s">
        <v>292</v>
      </c>
      <c r="N393" s="27" t="s">
        <v>825</v>
      </c>
      <c r="O393" s="27" t="s">
        <v>826</v>
      </c>
      <c r="P393" s="27" t="s">
        <v>827</v>
      </c>
      <c r="Q393" s="27" t="s">
        <v>524</v>
      </c>
      <c r="R393" s="27">
        <v>0.9</v>
      </c>
      <c r="S393" s="27" t="s">
        <v>828</v>
      </c>
    </row>
    <row r="394" spans="1:19" x14ac:dyDescent="0.25">
      <c r="A394" s="29" t="s">
        <v>74</v>
      </c>
      <c r="B394" s="29" t="s">
        <v>74</v>
      </c>
      <c r="C394" s="3" t="s">
        <v>75</v>
      </c>
      <c r="D394" s="29" t="s">
        <v>76</v>
      </c>
      <c r="E394" s="29">
        <v>10.3</v>
      </c>
      <c r="F394" s="29">
        <v>0.73</v>
      </c>
      <c r="G394" s="29">
        <v>11</v>
      </c>
      <c r="H394" s="29">
        <v>101.02</v>
      </c>
      <c r="I394" s="29">
        <v>0.4</v>
      </c>
      <c r="J394" s="29">
        <v>0</v>
      </c>
      <c r="K394" s="29">
        <v>250</v>
      </c>
      <c r="L394" s="29">
        <v>0</v>
      </c>
      <c r="M394" s="29">
        <v>0</v>
      </c>
      <c r="N394" s="29">
        <v>140</v>
      </c>
      <c r="O394" s="29">
        <v>292</v>
      </c>
      <c r="P394" s="29">
        <v>0</v>
      </c>
      <c r="Q394" s="29">
        <v>0</v>
      </c>
      <c r="R394" s="29">
        <v>0.2</v>
      </c>
      <c r="S394" s="29">
        <v>23</v>
      </c>
    </row>
    <row r="395" spans="1:19" x14ac:dyDescent="0.25">
      <c r="A395" s="27" t="s">
        <v>183</v>
      </c>
      <c r="B395" s="27" t="s">
        <v>184</v>
      </c>
      <c r="C395" s="10" t="s">
        <v>185</v>
      </c>
      <c r="D395" s="27">
        <v>180</v>
      </c>
      <c r="E395" s="27">
        <v>2.69</v>
      </c>
      <c r="F395" s="27">
        <v>7.1</v>
      </c>
      <c r="G395" s="27">
        <v>18.079999999999998</v>
      </c>
      <c r="H395" s="27">
        <v>236.81</v>
      </c>
      <c r="I395" s="27">
        <v>0</v>
      </c>
      <c r="J395" s="27">
        <v>0</v>
      </c>
      <c r="K395" s="27">
        <v>200</v>
      </c>
      <c r="L395" s="27">
        <v>0</v>
      </c>
      <c r="M395" s="27" t="s">
        <v>187</v>
      </c>
      <c r="N395" s="27" t="s">
        <v>189</v>
      </c>
      <c r="O395" s="27" t="s">
        <v>190</v>
      </c>
      <c r="P395" s="27">
        <v>0</v>
      </c>
      <c r="Q395" s="27">
        <v>0</v>
      </c>
      <c r="R395" s="27">
        <v>0</v>
      </c>
      <c r="S395" s="27" t="s">
        <v>191</v>
      </c>
    </row>
    <row r="396" spans="1:19" x14ac:dyDescent="0.25">
      <c r="A396" s="51" t="s">
        <v>192</v>
      </c>
      <c r="B396" s="51">
        <v>160232</v>
      </c>
      <c r="C396" s="10" t="s">
        <v>1362</v>
      </c>
      <c r="D396" s="27" t="s">
        <v>29</v>
      </c>
      <c r="E396" s="27">
        <v>0.15</v>
      </c>
      <c r="F396" s="27">
        <v>0.03</v>
      </c>
      <c r="G396" s="27" t="s">
        <v>194</v>
      </c>
      <c r="H396" s="27" t="s">
        <v>195</v>
      </c>
      <c r="I396" s="27" t="s">
        <v>36</v>
      </c>
      <c r="J396" s="27">
        <v>4.2</v>
      </c>
      <c r="K396" s="27" t="s">
        <v>36</v>
      </c>
      <c r="L396" s="27">
        <v>0</v>
      </c>
      <c r="M396" s="27" t="s">
        <v>36</v>
      </c>
      <c r="N396" s="27" t="s">
        <v>148</v>
      </c>
      <c r="O396" s="27" t="s">
        <v>36</v>
      </c>
      <c r="P396" s="27" t="s">
        <v>36</v>
      </c>
      <c r="Q396" s="27" t="s">
        <v>123</v>
      </c>
      <c r="R396" s="27">
        <v>1.1000000000000001</v>
      </c>
      <c r="S396" s="27" t="s">
        <v>36</v>
      </c>
    </row>
    <row r="397" spans="1:19" x14ac:dyDescent="0.25">
      <c r="A397" s="27">
        <v>120156</v>
      </c>
      <c r="B397" s="27">
        <v>120156</v>
      </c>
      <c r="C397" s="3" t="s">
        <v>758</v>
      </c>
      <c r="D397" s="27">
        <v>10</v>
      </c>
      <c r="E397" s="27" t="s">
        <v>153</v>
      </c>
      <c r="F397" s="27" t="s">
        <v>196</v>
      </c>
      <c r="G397" s="27" t="s">
        <v>197</v>
      </c>
      <c r="H397" s="27" t="s">
        <v>198</v>
      </c>
      <c r="I397" s="27" t="s">
        <v>199</v>
      </c>
      <c r="J397" s="27" t="s">
        <v>36</v>
      </c>
      <c r="K397" s="27" t="s">
        <v>36</v>
      </c>
      <c r="L397" s="27">
        <f>0.012*2</f>
        <v>2.4E-2</v>
      </c>
      <c r="M397" s="27" t="s">
        <v>200</v>
      </c>
      <c r="N397" s="27" t="s">
        <v>201</v>
      </c>
      <c r="O397" s="27" t="s">
        <v>202</v>
      </c>
      <c r="P397" s="27" t="s">
        <v>203</v>
      </c>
      <c r="Q397" s="27" t="s">
        <v>148</v>
      </c>
      <c r="R397" s="27">
        <v>1.2</v>
      </c>
      <c r="S397" s="27" t="s">
        <v>36</v>
      </c>
    </row>
    <row r="398" spans="1:19" x14ac:dyDescent="0.25">
      <c r="A398" s="27" t="s">
        <v>65</v>
      </c>
      <c r="B398" s="27" t="s">
        <v>65</v>
      </c>
      <c r="C398" s="10" t="s">
        <v>1460</v>
      </c>
      <c r="D398" s="27" t="s">
        <v>149</v>
      </c>
      <c r="E398" s="27" t="s">
        <v>266</v>
      </c>
      <c r="F398" s="27" t="s">
        <v>267</v>
      </c>
      <c r="G398" s="27" t="s">
        <v>268</v>
      </c>
      <c r="H398" s="27" t="s">
        <v>113</v>
      </c>
      <c r="I398" s="27" t="s">
        <v>105</v>
      </c>
      <c r="J398" s="27" t="s">
        <v>36</v>
      </c>
      <c r="K398" s="27" t="s">
        <v>36</v>
      </c>
      <c r="L398" s="27">
        <v>1.2E-2</v>
      </c>
      <c r="M398" s="27" t="s">
        <v>114</v>
      </c>
      <c r="N398" s="27" t="s">
        <v>115</v>
      </c>
      <c r="O398" s="27" t="s">
        <v>115</v>
      </c>
      <c r="P398" s="27" t="s">
        <v>116</v>
      </c>
      <c r="Q398" s="27" t="s">
        <v>117</v>
      </c>
      <c r="R398" s="27">
        <v>0.6</v>
      </c>
      <c r="S398" s="27" t="s">
        <v>69</v>
      </c>
    </row>
    <row r="399" spans="1:19" x14ac:dyDescent="0.25">
      <c r="A399" s="5"/>
      <c r="B399" s="5"/>
      <c r="C399" s="6" t="s">
        <v>42</v>
      </c>
      <c r="D399" s="5"/>
      <c r="E399" s="5">
        <v>24.95</v>
      </c>
      <c r="F399" s="5">
        <v>10.38</v>
      </c>
      <c r="G399" s="5">
        <v>167.94</v>
      </c>
      <c r="H399" s="5">
        <v>696.76999999999987</v>
      </c>
      <c r="I399" s="5">
        <v>0.57000000000000006</v>
      </c>
      <c r="J399" s="5">
        <v>9.6000000000000014</v>
      </c>
      <c r="K399" s="5">
        <f t="shared" ref="K399:S399" si="53">+K392+K393+K394+K395+K396+K397+K398</f>
        <v>459.43</v>
      </c>
      <c r="L399" s="5">
        <f t="shared" si="53"/>
        <v>0.13600000000000001</v>
      </c>
      <c r="M399" s="5">
        <f t="shared" si="53"/>
        <v>4.0200000000000005</v>
      </c>
      <c r="N399" s="5">
        <f t="shared" si="53"/>
        <v>277.45</v>
      </c>
      <c r="O399" s="5">
        <f t="shared" si="53"/>
        <v>549.3900000000001</v>
      </c>
      <c r="P399" s="5">
        <f t="shared" si="53"/>
        <v>43.81</v>
      </c>
      <c r="Q399" s="5">
        <f t="shared" si="53"/>
        <v>2.4500000000000002</v>
      </c>
      <c r="R399" s="5">
        <f t="shared" si="53"/>
        <v>4.8</v>
      </c>
      <c r="S399" s="5">
        <f t="shared" si="53"/>
        <v>37.950000000000003</v>
      </c>
    </row>
    <row r="400" spans="1:19" x14ac:dyDescent="0.25">
      <c r="A400" s="75" t="s">
        <v>67</v>
      </c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6"/>
    </row>
    <row r="401" spans="1:19" x14ac:dyDescent="0.25">
      <c r="A401" s="58" t="s">
        <v>212</v>
      </c>
      <c r="B401" s="58" t="s">
        <v>213</v>
      </c>
      <c r="C401" s="10" t="s">
        <v>214</v>
      </c>
      <c r="D401" s="58" t="s">
        <v>47</v>
      </c>
      <c r="E401" s="58" t="s">
        <v>215</v>
      </c>
      <c r="F401" s="58" t="s">
        <v>216</v>
      </c>
      <c r="G401" s="58">
        <v>23</v>
      </c>
      <c r="H401" s="58" t="s">
        <v>218</v>
      </c>
      <c r="I401" s="58" t="s">
        <v>156</v>
      </c>
      <c r="J401" s="58" t="s">
        <v>219</v>
      </c>
      <c r="K401" s="58">
        <v>9.3800000000000008</v>
      </c>
      <c r="L401" s="58">
        <v>0</v>
      </c>
      <c r="M401" s="58" t="s">
        <v>220</v>
      </c>
      <c r="N401" s="58" t="s">
        <v>221</v>
      </c>
      <c r="O401" s="58" t="s">
        <v>222</v>
      </c>
      <c r="P401" s="58">
        <v>0</v>
      </c>
      <c r="Q401" s="58">
        <v>0</v>
      </c>
      <c r="R401" s="58">
        <v>0</v>
      </c>
      <c r="S401" s="58" t="s">
        <v>223</v>
      </c>
    </row>
    <row r="402" spans="1:19" x14ac:dyDescent="0.25">
      <c r="A402" s="27" t="s">
        <v>336</v>
      </c>
      <c r="B402" s="27" t="s">
        <v>336</v>
      </c>
      <c r="C402" s="10" t="s">
        <v>337</v>
      </c>
      <c r="D402" s="27" t="s">
        <v>29</v>
      </c>
      <c r="E402" s="27" t="s">
        <v>55</v>
      </c>
      <c r="F402" s="27" t="s">
        <v>338</v>
      </c>
      <c r="G402" s="27" t="s">
        <v>201</v>
      </c>
      <c r="H402" s="27" t="s">
        <v>339</v>
      </c>
      <c r="I402" s="27" t="s">
        <v>199</v>
      </c>
      <c r="J402" s="27" t="s">
        <v>103</v>
      </c>
      <c r="K402" s="27" t="s">
        <v>41</v>
      </c>
      <c r="L402" s="27">
        <v>0.26</v>
      </c>
      <c r="M402" s="27" t="s">
        <v>36</v>
      </c>
      <c r="N402" s="27" t="s">
        <v>340</v>
      </c>
      <c r="O402" s="27" t="s">
        <v>341</v>
      </c>
      <c r="P402" s="27" t="s">
        <v>301</v>
      </c>
      <c r="Q402" s="27" t="s">
        <v>86</v>
      </c>
      <c r="R402" s="27">
        <v>1.5</v>
      </c>
      <c r="S402" s="27" t="s">
        <v>159</v>
      </c>
    </row>
    <row r="403" spans="1:19" x14ac:dyDescent="0.25">
      <c r="A403" s="5"/>
      <c r="B403" s="5"/>
      <c r="C403" s="6" t="s">
        <v>42</v>
      </c>
      <c r="D403" s="5"/>
      <c r="E403" s="5">
        <v>9.65</v>
      </c>
      <c r="F403" s="5">
        <v>7.9</v>
      </c>
      <c r="G403" s="5">
        <v>36.9</v>
      </c>
      <c r="H403" s="5">
        <v>258.10000000000002</v>
      </c>
      <c r="I403" s="5">
        <v>0.09</v>
      </c>
      <c r="J403" s="5">
        <v>1.3499999999999999</v>
      </c>
      <c r="K403" s="5">
        <v>34.01</v>
      </c>
      <c r="L403" s="5">
        <v>0.3</v>
      </c>
      <c r="M403" s="5">
        <v>0.47</v>
      </c>
      <c r="N403" s="5">
        <v>264.86</v>
      </c>
      <c r="O403" s="5">
        <v>219.19</v>
      </c>
      <c r="P403" s="5">
        <v>35.07</v>
      </c>
      <c r="Q403" s="5">
        <v>0.76</v>
      </c>
      <c r="R403" s="5">
        <v>1.5</v>
      </c>
      <c r="S403" s="5">
        <v>19.72</v>
      </c>
    </row>
    <row r="404" spans="1:19" x14ac:dyDescent="0.25">
      <c r="A404" s="75" t="s">
        <v>73</v>
      </c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6"/>
    </row>
    <row r="405" spans="1:19" x14ac:dyDescent="0.25">
      <c r="A405" s="60" t="s">
        <v>833</v>
      </c>
      <c r="B405" s="60" t="s">
        <v>834</v>
      </c>
      <c r="C405" s="30" t="s">
        <v>835</v>
      </c>
      <c r="D405" s="60">
        <v>200</v>
      </c>
      <c r="E405" s="60" t="s">
        <v>365</v>
      </c>
      <c r="F405" s="60">
        <v>12.02</v>
      </c>
      <c r="G405" s="60" t="s">
        <v>405</v>
      </c>
      <c r="H405" s="60" t="s">
        <v>1363</v>
      </c>
      <c r="I405" s="60" t="s">
        <v>77</v>
      </c>
      <c r="J405" s="60">
        <v>0.05</v>
      </c>
      <c r="K405" s="60">
        <v>27.15</v>
      </c>
      <c r="L405" s="60" t="s">
        <v>116</v>
      </c>
      <c r="M405" s="60" t="s">
        <v>1364</v>
      </c>
      <c r="N405" s="60" t="s">
        <v>1365</v>
      </c>
      <c r="O405" s="60" t="s">
        <v>1366</v>
      </c>
      <c r="P405" s="60">
        <v>24.51</v>
      </c>
      <c r="Q405" s="60" t="s">
        <v>1367</v>
      </c>
      <c r="R405" s="58">
        <v>0.01</v>
      </c>
      <c r="S405" s="60" t="s">
        <v>1368</v>
      </c>
    </row>
    <row r="406" spans="1:19" x14ac:dyDescent="0.25">
      <c r="A406" s="60">
        <v>160223</v>
      </c>
      <c r="B406" s="60">
        <v>160224</v>
      </c>
      <c r="C406" s="30" t="s">
        <v>70</v>
      </c>
      <c r="D406" s="60" t="s">
        <v>29</v>
      </c>
      <c r="E406" s="60" t="s">
        <v>69</v>
      </c>
      <c r="F406" s="60" t="s">
        <v>86</v>
      </c>
      <c r="G406" s="60" t="s">
        <v>359</v>
      </c>
      <c r="H406" s="60" t="s">
        <v>360</v>
      </c>
      <c r="I406" s="60" t="s">
        <v>105</v>
      </c>
      <c r="J406" s="60" t="s">
        <v>105</v>
      </c>
      <c r="K406" s="60" t="s">
        <v>211</v>
      </c>
      <c r="L406" s="60" t="s">
        <v>36</v>
      </c>
      <c r="M406" s="60" t="s">
        <v>86</v>
      </c>
      <c r="N406" s="60">
        <v>54</v>
      </c>
      <c r="O406" s="60" t="s">
        <v>274</v>
      </c>
      <c r="P406" s="60" t="s">
        <v>361</v>
      </c>
      <c r="Q406" s="60">
        <v>0.78</v>
      </c>
      <c r="R406" s="61">
        <v>0.6</v>
      </c>
      <c r="S406" s="60" t="s">
        <v>36</v>
      </c>
    </row>
    <row r="407" spans="1:19" x14ac:dyDescent="0.25">
      <c r="A407" s="29" t="s">
        <v>37</v>
      </c>
      <c r="B407" s="29" t="s">
        <v>38</v>
      </c>
      <c r="C407" s="3" t="s">
        <v>39</v>
      </c>
      <c r="D407" s="29" t="s">
        <v>40</v>
      </c>
      <c r="E407" s="29">
        <v>0.08</v>
      </c>
      <c r="F407" s="29">
        <v>8.25</v>
      </c>
      <c r="G407" s="29">
        <v>0.08</v>
      </c>
      <c r="H407" s="29" t="s">
        <v>101</v>
      </c>
      <c r="I407" s="29" t="s">
        <v>36</v>
      </c>
      <c r="J407" s="29" t="s">
        <v>36</v>
      </c>
      <c r="K407" s="29" t="s">
        <v>41</v>
      </c>
      <c r="L407" s="29">
        <v>0.1</v>
      </c>
      <c r="M407" s="29" t="s">
        <v>102</v>
      </c>
      <c r="N407" s="29" t="s">
        <v>103</v>
      </c>
      <c r="O407" s="29" t="s">
        <v>104</v>
      </c>
      <c r="P407" s="29" t="s">
        <v>36</v>
      </c>
      <c r="Q407" s="29" t="s">
        <v>105</v>
      </c>
      <c r="R407" s="29">
        <v>0.4</v>
      </c>
      <c r="S407" s="29" t="s">
        <v>106</v>
      </c>
    </row>
    <row r="408" spans="1:19" x14ac:dyDescent="0.25">
      <c r="A408" s="29" t="s">
        <v>33</v>
      </c>
      <c r="B408" s="29" t="s">
        <v>33</v>
      </c>
      <c r="C408" s="3" t="s">
        <v>34</v>
      </c>
      <c r="D408" s="29">
        <v>40</v>
      </c>
      <c r="E408" s="29">
        <v>1.5</v>
      </c>
      <c r="F408" s="29">
        <v>0.57999999999999996</v>
      </c>
      <c r="G408" s="29">
        <v>10.28</v>
      </c>
      <c r="H408" s="29" t="s">
        <v>107</v>
      </c>
      <c r="I408" s="29" t="s">
        <v>105</v>
      </c>
      <c r="J408" s="29" t="s">
        <v>36</v>
      </c>
      <c r="K408" s="29" t="s">
        <v>36</v>
      </c>
      <c r="L408" s="29">
        <v>1.2E-2</v>
      </c>
      <c r="M408" s="29" t="s">
        <v>108</v>
      </c>
      <c r="N408" s="29" t="s">
        <v>109</v>
      </c>
      <c r="O408" s="29" t="s">
        <v>110</v>
      </c>
      <c r="P408" s="29" t="s">
        <v>111</v>
      </c>
      <c r="Q408" s="29" t="s">
        <v>112</v>
      </c>
      <c r="R408" s="29">
        <v>0.6</v>
      </c>
      <c r="S408" s="29" t="s">
        <v>36</v>
      </c>
    </row>
    <row r="409" spans="1:19" x14ac:dyDescent="0.25">
      <c r="A409" s="68" t="s">
        <v>81</v>
      </c>
      <c r="B409" s="68" t="s">
        <v>82</v>
      </c>
      <c r="C409" s="10" t="s">
        <v>83</v>
      </c>
      <c r="D409" s="27">
        <v>200</v>
      </c>
      <c r="E409" s="27" t="s">
        <v>266</v>
      </c>
      <c r="F409" s="27" t="s">
        <v>267</v>
      </c>
      <c r="G409" s="27" t="s">
        <v>268</v>
      </c>
      <c r="H409" s="27" t="s">
        <v>113</v>
      </c>
      <c r="I409" s="27" t="s">
        <v>105</v>
      </c>
      <c r="J409" s="27" t="s">
        <v>36</v>
      </c>
      <c r="K409" s="27" t="s">
        <v>36</v>
      </c>
      <c r="L409" s="27">
        <v>1.2E-2</v>
      </c>
      <c r="M409" s="27" t="s">
        <v>114</v>
      </c>
      <c r="N409" s="27" t="s">
        <v>115</v>
      </c>
      <c r="O409" s="27" t="s">
        <v>115</v>
      </c>
      <c r="P409" s="27" t="s">
        <v>116</v>
      </c>
      <c r="Q409" s="27" t="s">
        <v>117</v>
      </c>
      <c r="R409" s="27">
        <v>0.6</v>
      </c>
      <c r="S409" s="27" t="s">
        <v>69</v>
      </c>
    </row>
    <row r="410" spans="1:19" x14ac:dyDescent="0.25">
      <c r="A410" s="5"/>
      <c r="B410" s="5"/>
      <c r="C410" s="6" t="s">
        <v>42</v>
      </c>
      <c r="D410" s="5"/>
      <c r="E410" s="5">
        <v>19.850000000000001</v>
      </c>
      <c r="F410" s="5">
        <v>31.399999999999995</v>
      </c>
      <c r="G410" s="5">
        <v>58.750000000000007</v>
      </c>
      <c r="H410" s="5">
        <v>642.75999999999988</v>
      </c>
      <c r="I410" s="5">
        <v>0.13100000000000001</v>
      </c>
      <c r="J410" s="5">
        <v>14.2</v>
      </c>
      <c r="K410" s="5">
        <v>34</v>
      </c>
      <c r="L410" s="5">
        <v>0.27400000000000002</v>
      </c>
      <c r="M410" s="5">
        <v>2.96</v>
      </c>
      <c r="N410" s="5">
        <v>71.144999999999996</v>
      </c>
      <c r="O410" s="5">
        <v>248.76000000000002</v>
      </c>
      <c r="P410" s="5">
        <v>41.244</v>
      </c>
      <c r="Q410" s="5">
        <v>2.71</v>
      </c>
      <c r="R410" s="5">
        <v>1.6</v>
      </c>
      <c r="S410" s="5">
        <v>10.9</v>
      </c>
    </row>
    <row r="411" spans="1:19" x14ac:dyDescent="0.25">
      <c r="A411" s="16"/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</row>
    <row r="412" spans="1:19" x14ac:dyDescent="0.25">
      <c r="A412" s="27" t="s">
        <v>836</v>
      </c>
      <c r="B412" s="27" t="s">
        <v>836</v>
      </c>
      <c r="C412" s="10" t="s">
        <v>120</v>
      </c>
      <c r="D412" s="27" t="s">
        <v>377</v>
      </c>
      <c r="E412" s="27" t="s">
        <v>122</v>
      </c>
      <c r="F412" s="27" t="s">
        <v>229</v>
      </c>
      <c r="G412" s="27" t="s">
        <v>837</v>
      </c>
      <c r="H412" s="27" t="s">
        <v>838</v>
      </c>
      <c r="I412" s="27" t="s">
        <v>199</v>
      </c>
      <c r="J412" s="27" t="s">
        <v>545</v>
      </c>
      <c r="K412" s="27" t="s">
        <v>36</v>
      </c>
      <c r="L412" s="27">
        <v>0.05</v>
      </c>
      <c r="M412" s="27" t="s">
        <v>122</v>
      </c>
      <c r="N412" s="27" t="s">
        <v>839</v>
      </c>
      <c r="O412" s="27" t="s">
        <v>840</v>
      </c>
      <c r="P412" s="27" t="s">
        <v>841</v>
      </c>
      <c r="Q412" s="27" t="s">
        <v>842</v>
      </c>
      <c r="R412" s="27">
        <v>0</v>
      </c>
      <c r="S412" s="27" t="s">
        <v>246</v>
      </c>
    </row>
    <row r="413" spans="1:19" x14ac:dyDescent="0.25">
      <c r="A413" s="5"/>
      <c r="B413" s="5"/>
      <c r="C413" s="6" t="s">
        <v>42</v>
      </c>
      <c r="D413" s="5"/>
      <c r="E413" s="5" t="str">
        <f>+E412</f>
        <v>0,72</v>
      </c>
      <c r="F413" s="5" t="str">
        <f t="shared" ref="F413:S413" si="54">+F412</f>
        <v>0,54</v>
      </c>
      <c r="G413" s="5" t="str">
        <f t="shared" si="54"/>
        <v>18,54</v>
      </c>
      <c r="H413" s="5" t="str">
        <f t="shared" si="54"/>
        <v>84,60</v>
      </c>
      <c r="I413" s="5" t="str">
        <f t="shared" si="54"/>
        <v>0,04</v>
      </c>
      <c r="J413" s="5" t="str">
        <f t="shared" si="54"/>
        <v>9,00</v>
      </c>
      <c r="K413" s="5" t="str">
        <f t="shared" si="54"/>
        <v>0,00</v>
      </c>
      <c r="L413" s="5">
        <f t="shared" si="54"/>
        <v>0.05</v>
      </c>
      <c r="M413" s="5" t="str">
        <f t="shared" si="54"/>
        <v>0,72</v>
      </c>
      <c r="N413" s="5" t="str">
        <f t="shared" si="54"/>
        <v>34,20</v>
      </c>
      <c r="O413" s="5" t="str">
        <f t="shared" si="54"/>
        <v>28,80</v>
      </c>
      <c r="P413" s="5" t="str">
        <f t="shared" si="54"/>
        <v>21,60</v>
      </c>
      <c r="Q413" s="5" t="str">
        <f t="shared" si="54"/>
        <v>4,14</v>
      </c>
      <c r="R413" s="5">
        <f t="shared" si="54"/>
        <v>0</v>
      </c>
      <c r="S413" s="5" t="str">
        <f t="shared" si="54"/>
        <v>1,80</v>
      </c>
    </row>
    <row r="414" spans="1:19" x14ac:dyDescent="0.25">
      <c r="A414" s="5"/>
      <c r="B414" s="5"/>
      <c r="C414" s="6" t="s">
        <v>125</v>
      </c>
      <c r="D414" s="5"/>
      <c r="E414" s="5">
        <f t="shared" ref="E414:S414" si="55">+E413+E410+E403+E399+E390+E386</f>
        <v>75.52000000000001</v>
      </c>
      <c r="F414" s="5">
        <f t="shared" si="55"/>
        <v>81.569999999999993</v>
      </c>
      <c r="G414" s="5">
        <f t="shared" si="55"/>
        <v>341.27</v>
      </c>
      <c r="H414" s="5">
        <f t="shared" si="55"/>
        <v>2292.83</v>
      </c>
      <c r="I414" s="5">
        <f t="shared" si="55"/>
        <v>1.1910000000000001</v>
      </c>
      <c r="J414" s="5">
        <f t="shared" si="55"/>
        <v>62.99</v>
      </c>
      <c r="K414" s="5">
        <f t="shared" si="55"/>
        <v>688.40000000000009</v>
      </c>
      <c r="L414" s="5">
        <f t="shared" si="55"/>
        <v>1.4620000000000002</v>
      </c>
      <c r="M414" s="5">
        <f t="shared" si="55"/>
        <v>9.89</v>
      </c>
      <c r="N414" s="5">
        <f t="shared" si="55"/>
        <v>1139.6849999999999</v>
      </c>
      <c r="O414" s="5">
        <f t="shared" si="55"/>
        <v>1630.4500000000003</v>
      </c>
      <c r="P414" s="5">
        <f t="shared" si="55"/>
        <v>253.59399999999999</v>
      </c>
      <c r="Q414" s="5">
        <f t="shared" si="55"/>
        <v>12.34</v>
      </c>
      <c r="R414" s="5">
        <f t="shared" si="55"/>
        <v>10.4</v>
      </c>
      <c r="S414" s="5">
        <f t="shared" si="55"/>
        <v>104.92</v>
      </c>
    </row>
    <row r="415" spans="1:19" x14ac:dyDescent="0.25">
      <c r="A415" s="27"/>
      <c r="B415" s="27"/>
      <c r="C415" s="10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</row>
    <row r="416" spans="1:19" x14ac:dyDescent="0.25">
      <c r="A416" s="27"/>
      <c r="B416" s="27"/>
      <c r="C416" s="10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</row>
    <row r="417" spans="1:19" x14ac:dyDescent="0.25">
      <c r="A417" s="79" t="s">
        <v>0</v>
      </c>
      <c r="B417" s="79" t="s">
        <v>1</v>
      </c>
      <c r="C417" s="73" t="s">
        <v>126</v>
      </c>
      <c r="D417" s="72" t="s">
        <v>127</v>
      </c>
      <c r="E417" s="72" t="s">
        <v>8</v>
      </c>
      <c r="F417" s="72" t="s">
        <v>9</v>
      </c>
      <c r="G417" s="72" t="s">
        <v>10</v>
      </c>
      <c r="H417" s="77" t="s">
        <v>5</v>
      </c>
      <c r="I417" s="72" t="s">
        <v>6</v>
      </c>
      <c r="J417" s="72"/>
      <c r="K417" s="72"/>
      <c r="L417" s="72"/>
      <c r="M417" s="72"/>
      <c r="N417" s="72" t="s">
        <v>7</v>
      </c>
      <c r="O417" s="72"/>
      <c r="P417" s="72"/>
      <c r="Q417" s="72"/>
      <c r="R417" s="72"/>
      <c r="S417" s="72"/>
    </row>
    <row r="418" spans="1:19" ht="21.6" customHeight="1" x14ac:dyDescent="0.25">
      <c r="A418" s="79"/>
      <c r="B418" s="79"/>
      <c r="C418" s="80"/>
      <c r="D418" s="72"/>
      <c r="E418" s="72"/>
      <c r="F418" s="72"/>
      <c r="G418" s="72"/>
      <c r="H418" s="78"/>
      <c r="I418" s="72" t="s">
        <v>11</v>
      </c>
      <c r="J418" s="72" t="s">
        <v>12</v>
      </c>
      <c r="K418" s="72" t="s">
        <v>13</v>
      </c>
      <c r="L418" s="72" t="s">
        <v>14</v>
      </c>
      <c r="M418" s="79" t="s">
        <v>15</v>
      </c>
      <c r="N418" s="72" t="s">
        <v>16</v>
      </c>
      <c r="O418" s="72" t="s">
        <v>17</v>
      </c>
      <c r="P418" s="72" t="s">
        <v>18</v>
      </c>
      <c r="Q418" s="72" t="s">
        <v>19</v>
      </c>
      <c r="R418" s="73" t="s">
        <v>20</v>
      </c>
      <c r="S418" s="72" t="s">
        <v>21</v>
      </c>
    </row>
    <row r="419" spans="1:19" x14ac:dyDescent="0.25">
      <c r="A419" s="79"/>
      <c r="B419" s="79"/>
      <c r="C419" s="74"/>
      <c r="D419" s="27" t="s">
        <v>22</v>
      </c>
      <c r="E419" s="27" t="s">
        <v>22</v>
      </c>
      <c r="F419" s="27" t="s">
        <v>22</v>
      </c>
      <c r="G419" s="27" t="s">
        <v>22</v>
      </c>
      <c r="H419" s="27" t="s">
        <v>23</v>
      </c>
      <c r="I419" s="72"/>
      <c r="J419" s="72"/>
      <c r="K419" s="72"/>
      <c r="L419" s="72"/>
      <c r="M419" s="79"/>
      <c r="N419" s="72"/>
      <c r="O419" s="72"/>
      <c r="P419" s="72"/>
      <c r="Q419" s="72"/>
      <c r="R419" s="74"/>
      <c r="S419" s="72"/>
    </row>
    <row r="420" spans="1:19" x14ac:dyDescent="0.25">
      <c r="A420" s="27"/>
      <c r="B420" s="27"/>
      <c r="C420" s="10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</row>
    <row r="421" spans="1:19" x14ac:dyDescent="0.25">
      <c r="A421" s="75" t="s">
        <v>843</v>
      </c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6"/>
    </row>
    <row r="422" spans="1:19" x14ac:dyDescent="0.25">
      <c r="A422" s="75" t="s">
        <v>25</v>
      </c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6"/>
    </row>
    <row r="423" spans="1:19" x14ac:dyDescent="0.25">
      <c r="A423" s="27" t="s">
        <v>130</v>
      </c>
      <c r="B423" s="27" t="s">
        <v>131</v>
      </c>
      <c r="C423" s="10" t="s">
        <v>132</v>
      </c>
      <c r="D423" s="27" t="s">
        <v>76</v>
      </c>
      <c r="E423" s="27" t="s">
        <v>133</v>
      </c>
      <c r="F423" s="27" t="s">
        <v>134</v>
      </c>
      <c r="G423" s="27" t="s">
        <v>135</v>
      </c>
      <c r="H423" s="27" t="s">
        <v>136</v>
      </c>
      <c r="I423" s="27" t="s">
        <v>137</v>
      </c>
      <c r="J423" s="27" t="s">
        <v>138</v>
      </c>
      <c r="K423" s="27" t="s">
        <v>844</v>
      </c>
      <c r="L423" s="27">
        <v>0.25</v>
      </c>
      <c r="M423" s="27" t="s">
        <v>139</v>
      </c>
      <c r="N423" s="27" t="s">
        <v>140</v>
      </c>
      <c r="O423" s="27" t="s">
        <v>141</v>
      </c>
      <c r="P423" s="27" t="s">
        <v>142</v>
      </c>
      <c r="Q423" s="27" t="s">
        <v>143</v>
      </c>
      <c r="R423" s="27">
        <v>1</v>
      </c>
      <c r="S423" s="27" t="s">
        <v>144</v>
      </c>
    </row>
    <row r="424" spans="1:19" s="65" customFormat="1" x14ac:dyDescent="0.25">
      <c r="A424" s="64" t="s">
        <v>145</v>
      </c>
      <c r="B424" s="64" t="s">
        <v>145</v>
      </c>
      <c r="C424" s="63" t="s">
        <v>1490</v>
      </c>
      <c r="D424" s="64" t="s">
        <v>29</v>
      </c>
      <c r="E424" s="64" t="s">
        <v>36</v>
      </c>
      <c r="F424" s="64" t="s">
        <v>36</v>
      </c>
      <c r="G424" s="64" t="s">
        <v>146</v>
      </c>
      <c r="H424" s="64" t="s">
        <v>147</v>
      </c>
      <c r="I424" s="64" t="s">
        <v>36</v>
      </c>
      <c r="J424" s="64" t="s">
        <v>36</v>
      </c>
      <c r="K424" s="64" t="s">
        <v>36</v>
      </c>
      <c r="L424" s="64" t="s">
        <v>36</v>
      </c>
      <c r="M424" s="64" t="s">
        <v>36</v>
      </c>
      <c r="N424" s="64" t="s">
        <v>148</v>
      </c>
      <c r="O424" s="64" t="s">
        <v>36</v>
      </c>
      <c r="P424" s="64" t="s">
        <v>36</v>
      </c>
      <c r="Q424" s="64" t="s">
        <v>123</v>
      </c>
      <c r="R424" s="20">
        <v>0.4</v>
      </c>
      <c r="S424" s="64" t="s">
        <v>36</v>
      </c>
    </row>
    <row r="425" spans="1:19" x14ac:dyDescent="0.25">
      <c r="A425" s="29" t="s">
        <v>37</v>
      </c>
      <c r="B425" s="29" t="s">
        <v>38</v>
      </c>
      <c r="C425" s="3" t="s">
        <v>39</v>
      </c>
      <c r="D425" s="29" t="s">
        <v>40</v>
      </c>
      <c r="E425" s="29">
        <v>0.08</v>
      </c>
      <c r="F425" s="29">
        <v>8.25</v>
      </c>
      <c r="G425" s="29">
        <v>0.08</v>
      </c>
      <c r="H425" s="29" t="s">
        <v>101</v>
      </c>
      <c r="I425" s="29" t="s">
        <v>36</v>
      </c>
      <c r="J425" s="29" t="s">
        <v>36</v>
      </c>
      <c r="K425" s="29" t="s">
        <v>41</v>
      </c>
      <c r="L425" s="29">
        <v>0.1</v>
      </c>
      <c r="M425" s="29" t="s">
        <v>102</v>
      </c>
      <c r="N425" s="29" t="s">
        <v>103</v>
      </c>
      <c r="O425" s="29" t="s">
        <v>104</v>
      </c>
      <c r="P425" s="29" t="s">
        <v>36</v>
      </c>
      <c r="Q425" s="29" t="s">
        <v>105</v>
      </c>
      <c r="R425" s="29">
        <v>0.4</v>
      </c>
      <c r="S425" s="29" t="s">
        <v>106</v>
      </c>
    </row>
    <row r="426" spans="1:19" x14ac:dyDescent="0.25">
      <c r="A426" s="29" t="s">
        <v>33</v>
      </c>
      <c r="B426" s="29" t="s">
        <v>33</v>
      </c>
      <c r="C426" s="3" t="s">
        <v>34</v>
      </c>
      <c r="D426" s="29" t="s">
        <v>149</v>
      </c>
      <c r="E426" s="29">
        <v>1.5</v>
      </c>
      <c r="F426" s="29">
        <v>0.57999999999999996</v>
      </c>
      <c r="G426" s="29">
        <v>10.28</v>
      </c>
      <c r="H426" s="29" t="s">
        <v>107</v>
      </c>
      <c r="I426" s="29" t="s">
        <v>105</v>
      </c>
      <c r="J426" s="29" t="s">
        <v>36</v>
      </c>
      <c r="K426" s="29" t="s">
        <v>36</v>
      </c>
      <c r="L426" s="29">
        <v>1.2E-2</v>
      </c>
      <c r="M426" s="29" t="s">
        <v>108</v>
      </c>
      <c r="N426" s="29" t="s">
        <v>109</v>
      </c>
      <c r="O426" s="29" t="s">
        <v>110</v>
      </c>
      <c r="P426" s="29" t="s">
        <v>111</v>
      </c>
      <c r="Q426" s="29" t="s">
        <v>112</v>
      </c>
      <c r="R426" s="29">
        <v>0.6</v>
      </c>
      <c r="S426" s="29" t="s">
        <v>36</v>
      </c>
    </row>
    <row r="427" spans="1:19" x14ac:dyDescent="0.25">
      <c r="A427" s="5"/>
      <c r="B427" s="5"/>
      <c r="C427" s="6" t="s">
        <v>42</v>
      </c>
      <c r="D427" s="5"/>
      <c r="E427" s="5">
        <v>8.58</v>
      </c>
      <c r="F427" s="5">
        <v>24.83</v>
      </c>
      <c r="G427" s="5">
        <v>60.34</v>
      </c>
      <c r="H427" s="5">
        <v>499.04</v>
      </c>
      <c r="I427" s="5">
        <v>0.18</v>
      </c>
      <c r="J427" s="5">
        <v>0.42</v>
      </c>
      <c r="K427" s="5">
        <v>78</v>
      </c>
      <c r="L427" s="5">
        <v>0.36199999999999999</v>
      </c>
      <c r="M427" s="5">
        <v>0.95</v>
      </c>
      <c r="N427" s="5">
        <v>181.08999999999997</v>
      </c>
      <c r="O427" s="5">
        <v>529.42999999999995</v>
      </c>
      <c r="P427" s="5">
        <v>25.540000000000003</v>
      </c>
      <c r="Q427" s="5">
        <v>1</v>
      </c>
      <c r="R427" s="5">
        <v>3.2</v>
      </c>
      <c r="S427" s="5">
        <v>1.98</v>
      </c>
    </row>
    <row r="428" spans="1:19" x14ac:dyDescent="0.25">
      <c r="A428" s="75" t="s">
        <v>43</v>
      </c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6"/>
    </row>
    <row r="429" spans="1:19" x14ac:dyDescent="0.25">
      <c r="A429" s="27">
        <v>230102</v>
      </c>
      <c r="B429" s="27">
        <v>230102</v>
      </c>
      <c r="C429" s="8" t="s">
        <v>1454</v>
      </c>
      <c r="D429" s="27" t="s">
        <v>29</v>
      </c>
      <c r="E429" s="27" t="s">
        <v>152</v>
      </c>
      <c r="F429" s="27" t="s">
        <v>153</v>
      </c>
      <c r="G429" s="27" t="s">
        <v>154</v>
      </c>
      <c r="H429" s="27" t="s">
        <v>155</v>
      </c>
      <c r="I429" s="27" t="s">
        <v>156</v>
      </c>
      <c r="J429" s="27" t="s">
        <v>103</v>
      </c>
      <c r="K429" s="27">
        <v>0.02</v>
      </c>
      <c r="L429" s="27">
        <v>0.3</v>
      </c>
      <c r="M429" s="27" t="s">
        <v>36</v>
      </c>
      <c r="N429" s="27" t="s">
        <v>157</v>
      </c>
      <c r="O429" s="27" t="s">
        <v>158</v>
      </c>
      <c r="P429" s="27" t="s">
        <v>41</v>
      </c>
      <c r="Q429" s="27" t="s">
        <v>86</v>
      </c>
      <c r="R429" s="27">
        <v>1.3</v>
      </c>
      <c r="S429" s="27" t="s">
        <v>159</v>
      </c>
    </row>
    <row r="430" spans="1:19" x14ac:dyDescent="0.25">
      <c r="A430" s="27">
        <v>210106</v>
      </c>
      <c r="B430" s="27">
        <v>210106</v>
      </c>
      <c r="C430" s="8" t="s">
        <v>499</v>
      </c>
      <c r="D430" s="27">
        <v>100</v>
      </c>
      <c r="E430" s="27">
        <v>0.8</v>
      </c>
      <c r="F430" s="27">
        <v>0.2</v>
      </c>
      <c r="G430" s="27">
        <v>7.5</v>
      </c>
      <c r="H430" s="27">
        <v>38</v>
      </c>
      <c r="I430" s="27">
        <v>0.06</v>
      </c>
      <c r="J430" s="27">
        <v>38</v>
      </c>
      <c r="K430" s="27" t="s">
        <v>500</v>
      </c>
      <c r="L430" s="27">
        <v>0.03</v>
      </c>
      <c r="M430" s="27" t="s">
        <v>220</v>
      </c>
      <c r="N430" s="27">
        <v>35</v>
      </c>
      <c r="O430" s="27" t="s">
        <v>222</v>
      </c>
      <c r="P430" s="27">
        <v>11</v>
      </c>
      <c r="Q430" s="27">
        <v>0.1</v>
      </c>
      <c r="R430" s="27">
        <v>0</v>
      </c>
      <c r="S430" s="27" t="s">
        <v>223</v>
      </c>
    </row>
    <row r="431" spans="1:19" x14ac:dyDescent="0.25">
      <c r="A431" s="5"/>
      <c r="B431" s="5"/>
      <c r="C431" s="6" t="s">
        <v>42</v>
      </c>
      <c r="D431" s="5"/>
      <c r="E431" s="5">
        <f>+E429+E430</f>
        <v>9</v>
      </c>
      <c r="F431" s="5">
        <f t="shared" ref="F431:S431" si="56">+F429+F430</f>
        <v>3.2</v>
      </c>
      <c r="G431" s="5">
        <f t="shared" si="56"/>
        <v>19.3</v>
      </c>
      <c r="H431" s="5">
        <f t="shared" si="56"/>
        <v>152</v>
      </c>
      <c r="I431" s="5">
        <f t="shared" si="56"/>
        <v>0.12</v>
      </c>
      <c r="J431" s="5">
        <f t="shared" si="56"/>
        <v>39.200000000000003</v>
      </c>
      <c r="K431" s="5">
        <f t="shared" si="56"/>
        <v>9.4</v>
      </c>
      <c r="L431" s="5">
        <f t="shared" si="56"/>
        <v>0.32999999999999996</v>
      </c>
      <c r="M431" s="5">
        <f t="shared" si="56"/>
        <v>0.55000000000000004</v>
      </c>
      <c r="N431" s="5">
        <f t="shared" si="56"/>
        <v>283</v>
      </c>
      <c r="O431" s="5">
        <f t="shared" si="56"/>
        <v>236.18</v>
      </c>
      <c r="P431" s="5">
        <f t="shared" si="56"/>
        <v>41</v>
      </c>
      <c r="Q431" s="5">
        <f t="shared" si="56"/>
        <v>0.30000000000000004</v>
      </c>
      <c r="R431" s="5">
        <f t="shared" si="56"/>
        <v>1.3</v>
      </c>
      <c r="S431" s="5">
        <f t="shared" si="56"/>
        <v>20.69</v>
      </c>
    </row>
    <row r="432" spans="1:19" x14ac:dyDescent="0.25">
      <c r="A432" s="75" t="s">
        <v>49</v>
      </c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6"/>
    </row>
    <row r="433" spans="1:19" x14ac:dyDescent="0.25">
      <c r="A433" s="27">
        <v>100509</v>
      </c>
      <c r="B433" s="27">
        <v>100509</v>
      </c>
      <c r="C433" s="10" t="s">
        <v>160</v>
      </c>
      <c r="D433" s="27">
        <v>80</v>
      </c>
      <c r="E433" s="27" t="s">
        <v>161</v>
      </c>
      <c r="F433" s="27">
        <v>0.46</v>
      </c>
      <c r="G433" s="27" t="s">
        <v>162</v>
      </c>
      <c r="H433" s="27">
        <v>24.26</v>
      </c>
      <c r="I433" s="27" t="s">
        <v>156</v>
      </c>
      <c r="J433" s="27" t="s">
        <v>163</v>
      </c>
      <c r="K433" s="27">
        <v>100</v>
      </c>
      <c r="L433" s="27">
        <v>0</v>
      </c>
      <c r="M433" s="27" t="s">
        <v>164</v>
      </c>
      <c r="N433" s="27" t="s">
        <v>165</v>
      </c>
      <c r="O433" s="27" t="s">
        <v>166</v>
      </c>
      <c r="P433" s="27">
        <v>0</v>
      </c>
      <c r="Q433" s="27">
        <v>0</v>
      </c>
      <c r="R433" s="27">
        <v>0</v>
      </c>
      <c r="S433" s="27" t="s">
        <v>167</v>
      </c>
    </row>
    <row r="434" spans="1:19" x14ac:dyDescent="0.25">
      <c r="A434" s="27" t="s">
        <v>845</v>
      </c>
      <c r="B434" s="27" t="s">
        <v>846</v>
      </c>
      <c r="C434" s="10" t="s">
        <v>847</v>
      </c>
      <c r="D434" s="27" t="s">
        <v>29</v>
      </c>
      <c r="E434" s="27" t="s">
        <v>848</v>
      </c>
      <c r="F434" s="27" t="s">
        <v>829</v>
      </c>
      <c r="G434" s="27" t="s">
        <v>849</v>
      </c>
      <c r="H434" s="27" t="s">
        <v>850</v>
      </c>
      <c r="I434" s="27" t="s">
        <v>77</v>
      </c>
      <c r="J434" s="27" t="s">
        <v>545</v>
      </c>
      <c r="K434" s="27" t="s">
        <v>36</v>
      </c>
      <c r="L434" s="27">
        <v>0.12</v>
      </c>
      <c r="M434" s="27" t="s">
        <v>851</v>
      </c>
      <c r="N434" s="27" t="s">
        <v>852</v>
      </c>
      <c r="O434" s="27" t="s">
        <v>853</v>
      </c>
      <c r="P434" s="27" t="s">
        <v>854</v>
      </c>
      <c r="Q434" s="27" t="s">
        <v>855</v>
      </c>
      <c r="R434" s="27">
        <v>0.1</v>
      </c>
      <c r="S434" s="27" t="s">
        <v>402</v>
      </c>
    </row>
    <row r="435" spans="1:19" ht="25.5" x14ac:dyDescent="0.25">
      <c r="A435" s="27" t="s">
        <v>325</v>
      </c>
      <c r="B435" s="27" t="s">
        <v>325</v>
      </c>
      <c r="C435" s="3" t="s">
        <v>326</v>
      </c>
      <c r="D435" s="27">
        <v>230</v>
      </c>
      <c r="E435" s="27">
        <v>11.07</v>
      </c>
      <c r="F435" s="27">
        <v>6.9</v>
      </c>
      <c r="G435" s="27">
        <v>40.72</v>
      </c>
      <c r="H435" s="27">
        <v>225</v>
      </c>
      <c r="I435" s="27" t="s">
        <v>327</v>
      </c>
      <c r="J435" s="27" t="s">
        <v>36</v>
      </c>
      <c r="K435" s="27" t="s">
        <v>41</v>
      </c>
      <c r="L435" s="27">
        <v>0</v>
      </c>
      <c r="M435" s="27">
        <v>0</v>
      </c>
      <c r="N435" s="27">
        <v>0</v>
      </c>
      <c r="O435" s="27" t="s">
        <v>328</v>
      </c>
      <c r="P435" s="27">
        <v>0</v>
      </c>
      <c r="Q435" s="27">
        <v>0</v>
      </c>
      <c r="R435" s="27">
        <v>0</v>
      </c>
      <c r="S435" s="27">
        <v>0</v>
      </c>
    </row>
    <row r="436" spans="1:19" x14ac:dyDescent="0.25">
      <c r="A436" s="27" t="s">
        <v>258</v>
      </c>
      <c r="B436" s="27" t="s">
        <v>258</v>
      </c>
      <c r="C436" s="10" t="s">
        <v>259</v>
      </c>
      <c r="D436" s="27" t="s">
        <v>29</v>
      </c>
      <c r="E436" s="27" t="s">
        <v>260</v>
      </c>
      <c r="F436" s="27" t="s">
        <v>156</v>
      </c>
      <c r="G436" s="27" t="s">
        <v>261</v>
      </c>
      <c r="H436" s="27" t="s">
        <v>262</v>
      </c>
      <c r="I436" s="27" t="s">
        <v>230</v>
      </c>
      <c r="J436" s="27" t="s">
        <v>103</v>
      </c>
      <c r="K436" s="27" t="s">
        <v>36</v>
      </c>
      <c r="L436" s="27">
        <v>0.01</v>
      </c>
      <c r="M436" s="27" t="s">
        <v>156</v>
      </c>
      <c r="N436" s="27" t="s">
        <v>263</v>
      </c>
      <c r="O436" s="27" t="s">
        <v>264</v>
      </c>
      <c r="P436" s="27" t="s">
        <v>265</v>
      </c>
      <c r="Q436" s="27" t="s">
        <v>91</v>
      </c>
      <c r="R436" s="27"/>
      <c r="S436" s="27" t="s">
        <v>36</v>
      </c>
    </row>
    <row r="437" spans="1:19" x14ac:dyDescent="0.25">
      <c r="A437" s="27">
        <v>120157</v>
      </c>
      <c r="B437" s="27">
        <v>120157</v>
      </c>
      <c r="C437" s="3" t="s">
        <v>1464</v>
      </c>
      <c r="D437" s="27">
        <v>20</v>
      </c>
      <c r="E437" s="27" t="s">
        <v>153</v>
      </c>
      <c r="F437" s="27" t="s">
        <v>196</v>
      </c>
      <c r="G437" s="27" t="s">
        <v>197</v>
      </c>
      <c r="H437" s="27" t="s">
        <v>198</v>
      </c>
      <c r="I437" s="27" t="s">
        <v>199</v>
      </c>
      <c r="J437" s="27" t="s">
        <v>36</v>
      </c>
      <c r="K437" s="27" t="s">
        <v>36</v>
      </c>
      <c r="L437" s="27">
        <f>0.012*2</f>
        <v>2.4E-2</v>
      </c>
      <c r="M437" s="27" t="s">
        <v>200</v>
      </c>
      <c r="N437" s="27" t="s">
        <v>201</v>
      </c>
      <c r="O437" s="27" t="s">
        <v>202</v>
      </c>
      <c r="P437" s="27" t="s">
        <v>203</v>
      </c>
      <c r="Q437" s="27" t="s">
        <v>148</v>
      </c>
      <c r="R437" s="27">
        <v>1.2</v>
      </c>
      <c r="S437" s="27" t="s">
        <v>36</v>
      </c>
    </row>
    <row r="438" spans="1:19" x14ac:dyDescent="0.25">
      <c r="A438" s="27" t="s">
        <v>65</v>
      </c>
      <c r="B438" s="27" t="s">
        <v>65</v>
      </c>
      <c r="C438" s="10" t="s">
        <v>1460</v>
      </c>
      <c r="D438" s="27" t="s">
        <v>149</v>
      </c>
      <c r="E438" s="27" t="s">
        <v>266</v>
      </c>
      <c r="F438" s="27" t="s">
        <v>267</v>
      </c>
      <c r="G438" s="27" t="s">
        <v>268</v>
      </c>
      <c r="H438" s="27" t="s">
        <v>113</v>
      </c>
      <c r="I438" s="27" t="s">
        <v>105</v>
      </c>
      <c r="J438" s="27" t="s">
        <v>36</v>
      </c>
      <c r="K438" s="27" t="s">
        <v>36</v>
      </c>
      <c r="L438" s="27">
        <v>1.2E-2</v>
      </c>
      <c r="M438" s="27" t="s">
        <v>114</v>
      </c>
      <c r="N438" s="27" t="s">
        <v>115</v>
      </c>
      <c r="O438" s="27" t="s">
        <v>115</v>
      </c>
      <c r="P438" s="27" t="s">
        <v>116</v>
      </c>
      <c r="Q438" s="27" t="s">
        <v>117</v>
      </c>
      <c r="R438" s="27">
        <v>0.6</v>
      </c>
      <c r="S438" s="27" t="s">
        <v>69</v>
      </c>
    </row>
    <row r="439" spans="1:19" x14ac:dyDescent="0.25">
      <c r="A439" s="5"/>
      <c r="B439" s="5"/>
      <c r="C439" s="6" t="s">
        <v>42</v>
      </c>
      <c r="D439" s="5"/>
      <c r="E439" s="5">
        <v>25.16</v>
      </c>
      <c r="F439" s="5">
        <v>12.450000000000003</v>
      </c>
      <c r="G439" s="5">
        <v>123.46000000000001</v>
      </c>
      <c r="H439" s="5">
        <v>678.64999999999986</v>
      </c>
      <c r="I439" s="5">
        <v>0.51</v>
      </c>
      <c r="J439" s="5">
        <v>15.299999999999999</v>
      </c>
      <c r="K439" s="5">
        <v>130</v>
      </c>
      <c r="L439" s="5">
        <v>0.16600000000000001</v>
      </c>
      <c r="M439" s="5">
        <v>3.1100000000000003</v>
      </c>
      <c r="N439" s="5">
        <v>111.69999999999999</v>
      </c>
      <c r="O439" s="5">
        <v>408.55</v>
      </c>
      <c r="P439" s="5">
        <v>40.35</v>
      </c>
      <c r="Q439" s="5">
        <v>3.72</v>
      </c>
      <c r="R439" s="5">
        <v>1.9</v>
      </c>
      <c r="S439" s="5">
        <v>14.2</v>
      </c>
    </row>
    <row r="440" spans="1:19" x14ac:dyDescent="0.25">
      <c r="A440" s="75" t="s">
        <v>67</v>
      </c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6"/>
    </row>
    <row r="441" spans="1:19" x14ac:dyDescent="0.25">
      <c r="A441" s="27" t="s">
        <v>212</v>
      </c>
      <c r="B441" s="27" t="s">
        <v>213</v>
      </c>
      <c r="C441" s="10" t="s">
        <v>214</v>
      </c>
      <c r="D441" s="27" t="s">
        <v>47</v>
      </c>
      <c r="E441" s="27" t="s">
        <v>215</v>
      </c>
      <c r="F441" s="27" t="s">
        <v>216</v>
      </c>
      <c r="G441" s="27">
        <v>23</v>
      </c>
      <c r="H441" s="27" t="s">
        <v>218</v>
      </c>
      <c r="I441" s="27" t="s">
        <v>156</v>
      </c>
      <c r="J441" s="27" t="s">
        <v>219</v>
      </c>
      <c r="K441" s="27">
        <v>9.3800000000000008</v>
      </c>
      <c r="L441" s="27">
        <v>0</v>
      </c>
      <c r="M441" s="27" t="s">
        <v>220</v>
      </c>
      <c r="N441" s="27" t="s">
        <v>221</v>
      </c>
      <c r="O441" s="27" t="s">
        <v>222</v>
      </c>
      <c r="P441" s="27">
        <v>0</v>
      </c>
      <c r="Q441" s="27">
        <v>0</v>
      </c>
      <c r="R441" s="27">
        <v>0</v>
      </c>
      <c r="S441" s="27" t="s">
        <v>223</v>
      </c>
    </row>
    <row r="442" spans="1:19" x14ac:dyDescent="0.25">
      <c r="A442" s="27" t="s">
        <v>31</v>
      </c>
      <c r="B442" s="27" t="s">
        <v>31</v>
      </c>
      <c r="C442" s="3" t="s">
        <v>32</v>
      </c>
      <c r="D442" s="27" t="s">
        <v>29</v>
      </c>
      <c r="E442" s="27">
        <v>9.4</v>
      </c>
      <c r="F442" s="27">
        <v>8.5</v>
      </c>
      <c r="G442" s="27">
        <v>30.83</v>
      </c>
      <c r="H442" s="27">
        <v>160.46</v>
      </c>
      <c r="I442" s="27">
        <v>0.3</v>
      </c>
      <c r="J442" s="27">
        <v>0</v>
      </c>
      <c r="K442" s="27">
        <v>300</v>
      </c>
      <c r="L442" s="27">
        <v>0.14000000000000001</v>
      </c>
      <c r="M442" s="27">
        <v>0</v>
      </c>
      <c r="N442" s="27">
        <v>1.48</v>
      </c>
      <c r="O442" s="27">
        <v>114.84</v>
      </c>
      <c r="P442" s="27">
        <v>12.3</v>
      </c>
      <c r="Q442" s="27">
        <v>0.5</v>
      </c>
      <c r="R442" s="27">
        <v>2</v>
      </c>
      <c r="S442" s="27">
        <v>17</v>
      </c>
    </row>
    <row r="443" spans="1:19" x14ac:dyDescent="0.25">
      <c r="A443" s="5"/>
      <c r="B443" s="5"/>
      <c r="C443" s="6" t="s">
        <v>42</v>
      </c>
      <c r="D443" s="5"/>
      <c r="E443" s="5">
        <v>4.13</v>
      </c>
      <c r="F443" s="5">
        <v>7.1999999999999993</v>
      </c>
      <c r="G443" s="5">
        <v>48.47</v>
      </c>
      <c r="H443" s="5">
        <v>312.70000000000005</v>
      </c>
      <c r="I443" s="5">
        <v>0.36</v>
      </c>
      <c r="J443" s="5">
        <v>0.08</v>
      </c>
      <c r="K443" s="5">
        <v>309.38</v>
      </c>
      <c r="L443" s="5">
        <v>0.14000000000000001</v>
      </c>
      <c r="M443" s="5">
        <f t="shared" ref="M443:S443" si="57">+M441+M442</f>
        <v>0.55000000000000004</v>
      </c>
      <c r="N443" s="5">
        <f t="shared" si="57"/>
        <v>26.11</v>
      </c>
      <c r="O443" s="5">
        <f t="shared" si="57"/>
        <v>161.02000000000001</v>
      </c>
      <c r="P443" s="5">
        <f t="shared" si="57"/>
        <v>12.3</v>
      </c>
      <c r="Q443" s="5">
        <f t="shared" si="57"/>
        <v>0.5</v>
      </c>
      <c r="R443" s="5">
        <f t="shared" si="57"/>
        <v>2</v>
      </c>
      <c r="S443" s="5">
        <f t="shared" si="57"/>
        <v>19.690000000000001</v>
      </c>
    </row>
    <row r="444" spans="1:19" x14ac:dyDescent="0.25">
      <c r="A444" s="75" t="s">
        <v>73</v>
      </c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6"/>
    </row>
    <row r="445" spans="1:19" x14ac:dyDescent="0.25">
      <c r="A445" s="29" t="s">
        <v>74</v>
      </c>
      <c r="B445" s="29" t="s">
        <v>74</v>
      </c>
      <c r="C445" s="3" t="s">
        <v>1485</v>
      </c>
      <c r="D445" s="29" t="s">
        <v>76</v>
      </c>
      <c r="E445" s="29">
        <v>9.52</v>
      </c>
      <c r="F445" s="29">
        <v>4.68</v>
      </c>
      <c r="G445" s="29">
        <v>7.08</v>
      </c>
      <c r="H445" s="29">
        <v>80</v>
      </c>
      <c r="I445" s="29">
        <v>0</v>
      </c>
      <c r="J445" s="29">
        <v>0</v>
      </c>
      <c r="K445" s="29">
        <v>0</v>
      </c>
      <c r="L445" s="29">
        <v>0</v>
      </c>
      <c r="M445" s="29">
        <v>4.2</v>
      </c>
      <c r="N445" s="29">
        <v>360</v>
      </c>
      <c r="O445" s="29">
        <v>200</v>
      </c>
      <c r="P445" s="29">
        <v>80</v>
      </c>
      <c r="Q445" s="29">
        <v>2</v>
      </c>
      <c r="R445" s="29">
        <v>0.2</v>
      </c>
      <c r="S445" s="29">
        <v>23</v>
      </c>
    </row>
    <row r="446" spans="1:19" x14ac:dyDescent="0.25">
      <c r="A446" s="27" t="s">
        <v>81</v>
      </c>
      <c r="B446" s="27" t="s">
        <v>82</v>
      </c>
      <c r="C446" s="10" t="s">
        <v>83</v>
      </c>
      <c r="D446" s="27">
        <v>200</v>
      </c>
      <c r="E446" s="27" t="s">
        <v>315</v>
      </c>
      <c r="F446" s="27" t="s">
        <v>481</v>
      </c>
      <c r="G446" s="27">
        <v>1</v>
      </c>
      <c r="H446" s="27">
        <v>35.44</v>
      </c>
      <c r="I446" s="27">
        <v>0</v>
      </c>
      <c r="J446" s="27" t="s">
        <v>36</v>
      </c>
      <c r="K446" s="27">
        <v>120</v>
      </c>
      <c r="L446" s="27">
        <v>0.2</v>
      </c>
      <c r="M446" s="27" t="s">
        <v>86</v>
      </c>
      <c r="N446" s="27" t="s">
        <v>87</v>
      </c>
      <c r="O446" s="27" t="s">
        <v>88</v>
      </c>
      <c r="P446" s="27">
        <v>0</v>
      </c>
      <c r="Q446" s="27">
        <v>2</v>
      </c>
      <c r="R446" s="27">
        <v>0.1</v>
      </c>
      <c r="S446" s="27">
        <v>13</v>
      </c>
    </row>
    <row r="447" spans="1:19" x14ac:dyDescent="0.25">
      <c r="A447" s="27">
        <v>160233</v>
      </c>
      <c r="B447" s="27">
        <v>160234</v>
      </c>
      <c r="C447" s="10" t="s">
        <v>358</v>
      </c>
      <c r="D447" s="27" t="s">
        <v>29</v>
      </c>
      <c r="E447" s="27" t="s">
        <v>69</v>
      </c>
      <c r="F447" s="27" t="s">
        <v>86</v>
      </c>
      <c r="G447" s="27">
        <v>7.2</v>
      </c>
      <c r="H447" s="27" t="s">
        <v>360</v>
      </c>
      <c r="I447" s="27" t="s">
        <v>105</v>
      </c>
      <c r="J447" s="27">
        <v>2</v>
      </c>
      <c r="K447" s="27" t="s">
        <v>36</v>
      </c>
      <c r="L447" s="27">
        <v>0.02</v>
      </c>
      <c r="M447" s="27" t="s">
        <v>86</v>
      </c>
      <c r="N447" s="27" t="s">
        <v>274</v>
      </c>
      <c r="O447" s="27" t="s">
        <v>274</v>
      </c>
      <c r="P447" s="27" t="s">
        <v>361</v>
      </c>
      <c r="Q447" s="27">
        <v>2</v>
      </c>
      <c r="R447" s="27">
        <v>0.1</v>
      </c>
      <c r="S447" s="27" t="s">
        <v>36</v>
      </c>
    </row>
    <row r="448" spans="1:19" x14ac:dyDescent="0.25">
      <c r="A448" s="29" t="s">
        <v>37</v>
      </c>
      <c r="B448" s="29" t="s">
        <v>38</v>
      </c>
      <c r="C448" s="3" t="s">
        <v>39</v>
      </c>
      <c r="D448" s="29" t="s">
        <v>40</v>
      </c>
      <c r="E448" s="29">
        <v>0.08</v>
      </c>
      <c r="F448" s="29">
        <v>8.25</v>
      </c>
      <c r="G448" s="29">
        <v>0.08</v>
      </c>
      <c r="H448" s="29" t="s">
        <v>101</v>
      </c>
      <c r="I448" s="29" t="s">
        <v>36</v>
      </c>
      <c r="J448" s="29" t="s">
        <v>36</v>
      </c>
      <c r="K448" s="29" t="s">
        <v>41</v>
      </c>
      <c r="L448" s="29">
        <v>0.1</v>
      </c>
      <c r="M448" s="29" t="s">
        <v>102</v>
      </c>
      <c r="N448" s="29" t="s">
        <v>103</v>
      </c>
      <c r="O448" s="29" t="s">
        <v>104</v>
      </c>
      <c r="P448" s="29" t="s">
        <v>36</v>
      </c>
      <c r="Q448" s="29" t="s">
        <v>105</v>
      </c>
      <c r="R448" s="29">
        <v>0.4</v>
      </c>
      <c r="S448" s="29" t="s">
        <v>106</v>
      </c>
    </row>
    <row r="449" spans="1:19" x14ac:dyDescent="0.25">
      <c r="A449" s="29" t="s">
        <v>33</v>
      </c>
      <c r="B449" s="29" t="s">
        <v>33</v>
      </c>
      <c r="C449" s="3" t="s">
        <v>34</v>
      </c>
      <c r="D449" s="29" t="s">
        <v>149</v>
      </c>
      <c r="E449" s="29">
        <v>1.5</v>
      </c>
      <c r="F449" s="29">
        <v>0.57999999999999996</v>
      </c>
      <c r="G449" s="29">
        <v>10.28</v>
      </c>
      <c r="H449" s="29" t="s">
        <v>107</v>
      </c>
      <c r="I449" s="29" t="s">
        <v>105</v>
      </c>
      <c r="J449" s="29" t="s">
        <v>36</v>
      </c>
      <c r="K449" s="29" t="s">
        <v>36</v>
      </c>
      <c r="L449" s="29">
        <v>1.2E-2</v>
      </c>
      <c r="M449" s="29" t="s">
        <v>108</v>
      </c>
      <c r="N449" s="29" t="s">
        <v>109</v>
      </c>
      <c r="O449" s="29" t="s">
        <v>110</v>
      </c>
      <c r="P449" s="29" t="s">
        <v>111</v>
      </c>
      <c r="Q449" s="29" t="s">
        <v>112</v>
      </c>
      <c r="R449" s="29">
        <v>0.6</v>
      </c>
      <c r="S449" s="29" t="s">
        <v>36</v>
      </c>
    </row>
    <row r="450" spans="1:19" x14ac:dyDescent="0.25">
      <c r="A450" s="27" t="s">
        <v>65</v>
      </c>
      <c r="B450" s="27" t="s">
        <v>65</v>
      </c>
      <c r="C450" s="10" t="s">
        <v>66</v>
      </c>
      <c r="D450" s="27" t="s">
        <v>149</v>
      </c>
      <c r="E450" s="27" t="s">
        <v>266</v>
      </c>
      <c r="F450" s="27" t="s">
        <v>267</v>
      </c>
      <c r="G450" s="27" t="s">
        <v>268</v>
      </c>
      <c r="H450" s="27" t="s">
        <v>113</v>
      </c>
      <c r="I450" s="27" t="s">
        <v>105</v>
      </c>
      <c r="J450" s="27" t="s">
        <v>36</v>
      </c>
      <c r="K450" s="27" t="s">
        <v>36</v>
      </c>
      <c r="L450" s="27">
        <v>1.2E-2</v>
      </c>
      <c r="M450" s="27" t="s">
        <v>114</v>
      </c>
      <c r="N450" s="27" t="s">
        <v>115</v>
      </c>
      <c r="O450" s="27" t="s">
        <v>115</v>
      </c>
      <c r="P450" s="27" t="s">
        <v>116</v>
      </c>
      <c r="Q450" s="27" t="s">
        <v>117</v>
      </c>
      <c r="R450" s="27">
        <v>0.6</v>
      </c>
      <c r="S450" s="27" t="s">
        <v>69</v>
      </c>
    </row>
    <row r="451" spans="1:19" x14ac:dyDescent="0.25">
      <c r="A451" s="5"/>
      <c r="B451" s="5"/>
      <c r="C451" s="6" t="s">
        <v>42</v>
      </c>
      <c r="D451" s="5"/>
      <c r="E451" s="5">
        <v>20.58</v>
      </c>
      <c r="F451" s="5">
        <v>32.75</v>
      </c>
      <c r="G451" s="5">
        <v>78.44</v>
      </c>
      <c r="H451" s="5">
        <v>601.04</v>
      </c>
      <c r="I451" s="5">
        <v>0.06</v>
      </c>
      <c r="J451" s="5">
        <v>2</v>
      </c>
      <c r="K451" s="5">
        <v>150</v>
      </c>
      <c r="L451" s="5">
        <f t="shared" ref="L451:S451" si="58">+L445+L446+L447+L448+L449+L450</f>
        <v>0.34400000000000003</v>
      </c>
      <c r="M451" s="5">
        <f t="shared" si="58"/>
        <v>5.22</v>
      </c>
      <c r="N451" s="5">
        <f t="shared" si="58"/>
        <v>434.79999999999995</v>
      </c>
      <c r="O451" s="5">
        <f t="shared" si="58"/>
        <v>346.60999999999996</v>
      </c>
      <c r="P451" s="5">
        <f t="shared" si="58"/>
        <v>95.6</v>
      </c>
      <c r="Q451" s="5">
        <f t="shared" si="58"/>
        <v>6.88</v>
      </c>
      <c r="R451" s="5">
        <f t="shared" si="58"/>
        <v>2</v>
      </c>
      <c r="S451" s="5">
        <f t="shared" si="58"/>
        <v>38.9</v>
      </c>
    </row>
    <row r="452" spans="1:19" x14ac:dyDescent="0.25">
      <c r="A452" s="75" t="s">
        <v>118</v>
      </c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6"/>
    </row>
    <row r="453" spans="1:19" x14ac:dyDescent="0.25">
      <c r="A453" s="27" t="s">
        <v>489</v>
      </c>
      <c r="B453" s="27" t="s">
        <v>489</v>
      </c>
      <c r="C453" s="10" t="s">
        <v>120</v>
      </c>
      <c r="D453" s="27" t="s">
        <v>490</v>
      </c>
      <c r="E453" s="27">
        <v>6.3</v>
      </c>
      <c r="F453" s="27" t="s">
        <v>79</v>
      </c>
      <c r="G453" s="27">
        <v>10.199999999999999</v>
      </c>
      <c r="H453" s="27">
        <v>11.2</v>
      </c>
      <c r="I453" s="27">
        <v>0</v>
      </c>
      <c r="J453" s="27">
        <v>0</v>
      </c>
      <c r="K453" s="27" t="s">
        <v>36</v>
      </c>
      <c r="L453" s="27">
        <v>0</v>
      </c>
      <c r="M453" s="27">
        <v>0</v>
      </c>
      <c r="N453" s="27" t="s">
        <v>493</v>
      </c>
      <c r="O453" s="27">
        <v>11</v>
      </c>
      <c r="P453" s="27">
        <v>30</v>
      </c>
      <c r="Q453" s="27">
        <v>0</v>
      </c>
      <c r="R453" s="27">
        <v>0</v>
      </c>
      <c r="S453" s="27" t="s">
        <v>36</v>
      </c>
    </row>
    <row r="454" spans="1:19" x14ac:dyDescent="0.25">
      <c r="A454" s="5"/>
      <c r="B454" s="5"/>
      <c r="C454" s="6" t="s">
        <v>42</v>
      </c>
      <c r="D454" s="5"/>
      <c r="E454" s="5">
        <f>+E453</f>
        <v>6.3</v>
      </c>
      <c r="F454" s="5" t="str">
        <f t="shared" ref="F454:S454" si="59">+F453</f>
        <v>1,10</v>
      </c>
      <c r="G454" s="5">
        <f t="shared" si="59"/>
        <v>10.199999999999999</v>
      </c>
      <c r="H454" s="5">
        <f t="shared" si="59"/>
        <v>11.2</v>
      </c>
      <c r="I454" s="5">
        <f t="shared" si="59"/>
        <v>0</v>
      </c>
      <c r="J454" s="5">
        <f t="shared" si="59"/>
        <v>0</v>
      </c>
      <c r="K454" s="5" t="str">
        <f t="shared" si="59"/>
        <v>0,00</v>
      </c>
      <c r="L454" s="5">
        <f t="shared" si="59"/>
        <v>0</v>
      </c>
      <c r="M454" s="5">
        <f t="shared" si="59"/>
        <v>0</v>
      </c>
      <c r="N454" s="5" t="str">
        <f t="shared" si="59"/>
        <v>17,60</v>
      </c>
      <c r="O454" s="5">
        <f t="shared" si="59"/>
        <v>11</v>
      </c>
      <c r="P454" s="5">
        <f t="shared" si="59"/>
        <v>30</v>
      </c>
      <c r="Q454" s="5">
        <f t="shared" si="59"/>
        <v>0</v>
      </c>
      <c r="R454" s="5">
        <f t="shared" si="59"/>
        <v>0</v>
      </c>
      <c r="S454" s="5" t="str">
        <f t="shared" si="59"/>
        <v>0,00</v>
      </c>
    </row>
    <row r="455" spans="1:19" x14ac:dyDescent="0.25">
      <c r="A455" s="5"/>
      <c r="B455" s="5"/>
      <c r="C455" s="6" t="s">
        <v>125</v>
      </c>
      <c r="D455" s="5"/>
      <c r="E455" s="5">
        <f>+E454+E451+E443+E439+E431+E427</f>
        <v>73.75</v>
      </c>
      <c r="F455" s="5">
        <f t="shared" ref="F455:S455" si="60">+F454+F451+F443+F439+F431+F427</f>
        <v>81.53</v>
      </c>
      <c r="G455" s="5">
        <f>+G454+G451+G443+G439+G431+G427</f>
        <v>340.21000000000004</v>
      </c>
      <c r="H455" s="5">
        <f t="shared" si="60"/>
        <v>2254.63</v>
      </c>
      <c r="I455" s="5">
        <f t="shared" si="60"/>
        <v>1.2299999999999998</v>
      </c>
      <c r="J455" s="5">
        <f t="shared" si="60"/>
        <v>57</v>
      </c>
      <c r="K455" s="5">
        <f t="shared" si="60"/>
        <v>676.78</v>
      </c>
      <c r="L455" s="5">
        <f t="shared" si="60"/>
        <v>1.3420000000000001</v>
      </c>
      <c r="M455" s="5">
        <f t="shared" si="60"/>
        <v>10.379999999999999</v>
      </c>
      <c r="N455" s="5">
        <f t="shared" si="60"/>
        <v>1054.3</v>
      </c>
      <c r="O455" s="5">
        <f t="shared" si="60"/>
        <v>1692.79</v>
      </c>
      <c r="P455" s="5">
        <f t="shared" si="60"/>
        <v>244.79</v>
      </c>
      <c r="Q455" s="5">
        <f t="shared" si="60"/>
        <v>12.4</v>
      </c>
      <c r="R455" s="5">
        <f t="shared" si="60"/>
        <v>10.4</v>
      </c>
      <c r="S455" s="5">
        <f t="shared" si="60"/>
        <v>95.460000000000008</v>
      </c>
    </row>
    <row r="456" spans="1:19" x14ac:dyDescent="0.25">
      <c r="A456" s="27"/>
      <c r="B456" s="27"/>
      <c r="C456" s="10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</row>
    <row r="457" spans="1:19" x14ac:dyDescent="0.25">
      <c r="A457" s="27"/>
      <c r="B457" s="27"/>
      <c r="C457" s="1"/>
      <c r="D457" s="27"/>
      <c r="E457" s="27"/>
      <c r="F457" s="27"/>
      <c r="G457" s="27"/>
      <c r="H457" s="28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</row>
    <row r="458" spans="1:19" x14ac:dyDescent="0.25">
      <c r="A458" s="79" t="s">
        <v>0</v>
      </c>
      <c r="B458" s="79" t="s">
        <v>1</v>
      </c>
      <c r="C458" s="73" t="s">
        <v>126</v>
      </c>
      <c r="D458" s="72" t="s">
        <v>127</v>
      </c>
      <c r="E458" s="72" t="s">
        <v>8</v>
      </c>
      <c r="F458" s="72" t="s">
        <v>9</v>
      </c>
      <c r="G458" s="72" t="s">
        <v>10</v>
      </c>
      <c r="H458" s="77" t="s">
        <v>5</v>
      </c>
      <c r="I458" s="72" t="s">
        <v>6</v>
      </c>
      <c r="J458" s="72"/>
      <c r="K458" s="72"/>
      <c r="L458" s="72"/>
      <c r="M458" s="72"/>
      <c r="N458" s="72" t="s">
        <v>7</v>
      </c>
      <c r="O458" s="72"/>
      <c r="P458" s="72"/>
      <c r="Q458" s="72"/>
      <c r="R458" s="72"/>
      <c r="S458" s="72"/>
    </row>
    <row r="459" spans="1:19" ht="21.6" customHeight="1" x14ac:dyDescent="0.25">
      <c r="A459" s="79"/>
      <c r="B459" s="79"/>
      <c r="C459" s="80"/>
      <c r="D459" s="72"/>
      <c r="E459" s="72"/>
      <c r="F459" s="72"/>
      <c r="G459" s="72"/>
      <c r="H459" s="78"/>
      <c r="I459" s="72" t="s">
        <v>11</v>
      </c>
      <c r="J459" s="72" t="s">
        <v>12</v>
      </c>
      <c r="K459" s="72" t="s">
        <v>13</v>
      </c>
      <c r="L459" s="72" t="s">
        <v>14</v>
      </c>
      <c r="M459" s="79" t="s">
        <v>15</v>
      </c>
      <c r="N459" s="72" t="s">
        <v>16</v>
      </c>
      <c r="O459" s="72" t="s">
        <v>17</v>
      </c>
      <c r="P459" s="72" t="s">
        <v>18</v>
      </c>
      <c r="Q459" s="72" t="s">
        <v>19</v>
      </c>
      <c r="R459" s="73" t="s">
        <v>20</v>
      </c>
      <c r="S459" s="72" t="s">
        <v>21</v>
      </c>
    </row>
    <row r="460" spans="1:19" x14ac:dyDescent="0.25">
      <c r="A460" s="79"/>
      <c r="B460" s="79"/>
      <c r="C460" s="74"/>
      <c r="D460" s="27" t="s">
        <v>22</v>
      </c>
      <c r="E460" s="27" t="s">
        <v>22</v>
      </c>
      <c r="F460" s="27" t="s">
        <v>22</v>
      </c>
      <c r="G460" s="27" t="s">
        <v>22</v>
      </c>
      <c r="H460" s="27" t="s">
        <v>23</v>
      </c>
      <c r="I460" s="72"/>
      <c r="J460" s="72"/>
      <c r="K460" s="72"/>
      <c r="L460" s="72"/>
      <c r="M460" s="79"/>
      <c r="N460" s="72"/>
      <c r="O460" s="72"/>
      <c r="P460" s="72"/>
      <c r="Q460" s="72"/>
      <c r="R460" s="74"/>
      <c r="S460" s="72"/>
    </row>
    <row r="461" spans="1:19" x14ac:dyDescent="0.25">
      <c r="A461" s="27"/>
      <c r="B461" s="27"/>
      <c r="C461" s="10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</row>
    <row r="462" spans="1:19" x14ac:dyDescent="0.25">
      <c r="A462" s="75" t="s">
        <v>856</v>
      </c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6"/>
    </row>
    <row r="463" spans="1:19" x14ac:dyDescent="0.25">
      <c r="A463" s="75" t="s">
        <v>25</v>
      </c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6"/>
    </row>
    <row r="464" spans="1:19" x14ac:dyDescent="0.25">
      <c r="A464" s="27">
        <v>120202</v>
      </c>
      <c r="B464" s="27" t="s">
        <v>386</v>
      </c>
      <c r="C464" s="10" t="s">
        <v>1480</v>
      </c>
      <c r="D464" s="27" t="s">
        <v>29</v>
      </c>
      <c r="E464" s="27" t="s">
        <v>388</v>
      </c>
      <c r="F464" s="27" t="s">
        <v>389</v>
      </c>
      <c r="G464" s="27" t="s">
        <v>390</v>
      </c>
      <c r="H464" s="27" t="s">
        <v>391</v>
      </c>
      <c r="I464" s="27" t="s">
        <v>392</v>
      </c>
      <c r="J464" s="27" t="s">
        <v>330</v>
      </c>
      <c r="K464" s="27">
        <v>43.4</v>
      </c>
      <c r="L464" s="27">
        <v>0.12</v>
      </c>
      <c r="M464" s="27" t="s">
        <v>114</v>
      </c>
      <c r="N464" s="27" t="s">
        <v>393</v>
      </c>
      <c r="O464" s="27" t="s">
        <v>394</v>
      </c>
      <c r="P464" s="27" t="s">
        <v>395</v>
      </c>
      <c r="Q464" s="27" t="s">
        <v>95</v>
      </c>
      <c r="R464" s="27">
        <v>0</v>
      </c>
      <c r="S464" s="27" t="s">
        <v>396</v>
      </c>
    </row>
    <row r="465" spans="1:19" x14ac:dyDescent="0.25">
      <c r="A465" s="27" t="s">
        <v>293</v>
      </c>
      <c r="B465" s="27" t="s">
        <v>293</v>
      </c>
      <c r="C465" s="10" t="s">
        <v>294</v>
      </c>
      <c r="D465" s="27" t="s">
        <v>29</v>
      </c>
      <c r="E465" s="27" t="s">
        <v>36</v>
      </c>
      <c r="F465" s="27" t="s">
        <v>36</v>
      </c>
      <c r="G465" s="27" t="s">
        <v>146</v>
      </c>
      <c r="H465" s="27" t="s">
        <v>147</v>
      </c>
      <c r="I465" s="27" t="s">
        <v>36</v>
      </c>
      <c r="J465" s="27" t="s">
        <v>36</v>
      </c>
      <c r="K465" s="27" t="s">
        <v>36</v>
      </c>
      <c r="L465" s="27">
        <v>0</v>
      </c>
      <c r="M465" s="27" t="s">
        <v>36</v>
      </c>
      <c r="N465" s="27" t="s">
        <v>295</v>
      </c>
      <c r="O465" s="27" t="s">
        <v>296</v>
      </c>
      <c r="P465" s="27" t="s">
        <v>36</v>
      </c>
      <c r="Q465" s="27" t="s">
        <v>123</v>
      </c>
      <c r="R465" s="27">
        <v>0</v>
      </c>
      <c r="S465" s="27" t="s">
        <v>36</v>
      </c>
    </row>
    <row r="466" spans="1:19" x14ac:dyDescent="0.25">
      <c r="A466" s="29" t="s">
        <v>33</v>
      </c>
      <c r="B466" s="29" t="s">
        <v>33</v>
      </c>
      <c r="C466" s="3" t="s">
        <v>34</v>
      </c>
      <c r="D466" s="29" t="s">
        <v>149</v>
      </c>
      <c r="E466" s="29">
        <v>1.5</v>
      </c>
      <c r="F466" s="29">
        <v>0.57999999999999996</v>
      </c>
      <c r="G466" s="29">
        <v>10.28</v>
      </c>
      <c r="H466" s="29" t="s">
        <v>107</v>
      </c>
      <c r="I466" s="29" t="s">
        <v>105</v>
      </c>
      <c r="J466" s="29" t="s">
        <v>36</v>
      </c>
      <c r="K466" s="29" t="s">
        <v>36</v>
      </c>
      <c r="L466" s="29">
        <v>1.2E-2</v>
      </c>
      <c r="M466" s="29" t="s">
        <v>108</v>
      </c>
      <c r="N466" s="29" t="s">
        <v>109</v>
      </c>
      <c r="O466" s="29" t="s">
        <v>110</v>
      </c>
      <c r="P466" s="29" t="s">
        <v>111</v>
      </c>
      <c r="Q466" s="29" t="s">
        <v>112</v>
      </c>
      <c r="R466" s="29">
        <v>0.8</v>
      </c>
      <c r="S466" s="29" t="s">
        <v>36</v>
      </c>
    </row>
    <row r="467" spans="1:19" ht="25.5" x14ac:dyDescent="0.25">
      <c r="A467" s="27" t="s">
        <v>368</v>
      </c>
      <c r="B467" s="27" t="s">
        <v>368</v>
      </c>
      <c r="C467" s="3" t="s">
        <v>369</v>
      </c>
      <c r="D467" s="27" t="s">
        <v>149</v>
      </c>
      <c r="E467" s="27" t="s">
        <v>370</v>
      </c>
      <c r="F467" s="27" t="s">
        <v>371</v>
      </c>
      <c r="G467" s="27" t="s">
        <v>36</v>
      </c>
      <c r="H467" s="27" t="s">
        <v>372</v>
      </c>
      <c r="I467" s="27" t="s">
        <v>230</v>
      </c>
      <c r="J467" s="27">
        <v>0.4</v>
      </c>
      <c r="K467" s="27" t="s">
        <v>374</v>
      </c>
      <c r="L467" s="27">
        <v>0.06</v>
      </c>
      <c r="M467" s="27" t="s">
        <v>102</v>
      </c>
      <c r="N467" s="27" t="s">
        <v>375</v>
      </c>
      <c r="O467" s="27" t="s">
        <v>299</v>
      </c>
      <c r="P467" s="27" t="s">
        <v>133</v>
      </c>
      <c r="Q467" s="27" t="s">
        <v>86</v>
      </c>
      <c r="R467" s="27">
        <v>0</v>
      </c>
      <c r="S467" s="27" t="s">
        <v>36</v>
      </c>
    </row>
    <row r="468" spans="1:19" x14ac:dyDescent="0.25">
      <c r="A468" s="29" t="s">
        <v>37</v>
      </c>
      <c r="B468" s="29" t="s">
        <v>38</v>
      </c>
      <c r="C468" s="3" t="s">
        <v>39</v>
      </c>
      <c r="D468" s="29" t="s">
        <v>40</v>
      </c>
      <c r="E468" s="29">
        <v>0.08</v>
      </c>
      <c r="F468" s="29">
        <v>8.25</v>
      </c>
      <c r="G468" s="29">
        <v>0.08</v>
      </c>
      <c r="H468" s="29" t="s">
        <v>101</v>
      </c>
      <c r="I468" s="29" t="s">
        <v>36</v>
      </c>
      <c r="J468" s="29" t="s">
        <v>36</v>
      </c>
      <c r="K468" s="29" t="s">
        <v>41</v>
      </c>
      <c r="L468" s="29">
        <v>0.3</v>
      </c>
      <c r="M468" s="29" t="s">
        <v>102</v>
      </c>
      <c r="N468" s="29" t="s">
        <v>103</v>
      </c>
      <c r="O468" s="29" t="s">
        <v>104</v>
      </c>
      <c r="P468" s="29" t="s">
        <v>36</v>
      </c>
      <c r="Q468" s="29" t="s">
        <v>105</v>
      </c>
      <c r="R468" s="29">
        <v>0.4</v>
      </c>
      <c r="S468" s="29" t="s">
        <v>106</v>
      </c>
    </row>
    <row r="469" spans="1:19" x14ac:dyDescent="0.25">
      <c r="A469" s="5"/>
      <c r="B469" s="5"/>
      <c r="C469" s="6" t="s">
        <v>42</v>
      </c>
      <c r="D469" s="5"/>
      <c r="E469" s="5">
        <f>+E464+E465+E466+E467+E468</f>
        <v>12</v>
      </c>
      <c r="F469" s="5">
        <f t="shared" ref="F469:S469" si="61">+F464+F465+F466+F467+F468</f>
        <v>25.07</v>
      </c>
      <c r="G469" s="5">
        <f t="shared" si="61"/>
        <v>53.21</v>
      </c>
      <c r="H469" s="5">
        <f t="shared" si="61"/>
        <v>487.40999999999997</v>
      </c>
      <c r="I469" s="5">
        <f t="shared" si="61"/>
        <v>0.24</v>
      </c>
      <c r="J469" s="5">
        <f t="shared" si="61"/>
        <v>0.8600000000000001</v>
      </c>
      <c r="K469" s="5">
        <f t="shared" si="61"/>
        <v>125.4</v>
      </c>
      <c r="L469" s="5">
        <f t="shared" si="61"/>
        <v>0.49199999999999999</v>
      </c>
      <c r="M469" s="5">
        <f t="shared" si="61"/>
        <v>0.72</v>
      </c>
      <c r="N469" s="5">
        <f t="shared" si="61"/>
        <v>161.11000000000001</v>
      </c>
      <c r="O469" s="5">
        <f t="shared" si="61"/>
        <v>313.44</v>
      </c>
      <c r="P469" s="5">
        <f t="shared" si="61"/>
        <v>59.78</v>
      </c>
      <c r="Q469" s="5">
        <f t="shared" si="61"/>
        <v>1.91</v>
      </c>
      <c r="R469" s="5">
        <f t="shared" si="61"/>
        <v>1.2000000000000002</v>
      </c>
      <c r="S469" s="5">
        <f t="shared" si="61"/>
        <v>10.24</v>
      </c>
    </row>
    <row r="470" spans="1:19" x14ac:dyDescent="0.25">
      <c r="A470" s="75" t="s">
        <v>43</v>
      </c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6"/>
    </row>
    <row r="471" spans="1:19" x14ac:dyDescent="0.25">
      <c r="A471" s="27">
        <v>230104</v>
      </c>
      <c r="B471" s="27">
        <v>230104</v>
      </c>
      <c r="C471" s="8" t="s">
        <v>297</v>
      </c>
      <c r="D471" s="27" t="s">
        <v>29</v>
      </c>
      <c r="E471" s="27">
        <v>3.6</v>
      </c>
      <c r="F471" s="27">
        <v>0</v>
      </c>
      <c r="G471" s="27">
        <v>18</v>
      </c>
      <c r="H471" s="27" t="s">
        <v>299</v>
      </c>
      <c r="I471" s="27" t="s">
        <v>36</v>
      </c>
      <c r="J471" s="27">
        <v>0</v>
      </c>
      <c r="K471" s="27" t="s">
        <v>46</v>
      </c>
      <c r="L471" s="27">
        <v>0</v>
      </c>
      <c r="M471" s="27" t="s">
        <v>36</v>
      </c>
      <c r="N471" s="27">
        <v>200</v>
      </c>
      <c r="O471" s="27">
        <v>0</v>
      </c>
      <c r="P471" s="27" t="s">
        <v>301</v>
      </c>
      <c r="Q471" s="27">
        <v>0</v>
      </c>
      <c r="R471" s="27">
        <v>0</v>
      </c>
      <c r="S471" s="27" t="s">
        <v>36</v>
      </c>
    </row>
    <row r="472" spans="1:19" x14ac:dyDescent="0.25">
      <c r="A472" s="27">
        <v>210102</v>
      </c>
      <c r="B472" s="27">
        <v>210102</v>
      </c>
      <c r="C472" s="8" t="s">
        <v>499</v>
      </c>
      <c r="D472" s="27" t="s">
        <v>47</v>
      </c>
      <c r="E472" s="27">
        <f>0.9*0.5</f>
        <v>0.45</v>
      </c>
      <c r="F472" s="27">
        <f>0.2*0.5</f>
        <v>0.1</v>
      </c>
      <c r="G472" s="27">
        <f>8.1*0.5</f>
        <v>4.05</v>
      </c>
      <c r="H472" s="27">
        <f>43*0.5</f>
        <v>21.5</v>
      </c>
      <c r="I472" s="27">
        <f>0.04*0.5</f>
        <v>0.02</v>
      </c>
      <c r="J472" s="27">
        <f>60*0.5</f>
        <v>30</v>
      </c>
      <c r="K472" s="27">
        <v>42.1</v>
      </c>
      <c r="L472" s="27">
        <f>0.3*0.5</f>
        <v>0.15</v>
      </c>
      <c r="M472" s="27">
        <v>0</v>
      </c>
      <c r="N472" s="27">
        <f>34*0.5</f>
        <v>17</v>
      </c>
      <c r="O472" s="27">
        <v>0</v>
      </c>
      <c r="P472" s="27">
        <f>13*0.5</f>
        <v>6.5</v>
      </c>
      <c r="Q472" s="27">
        <f>0.3*0.5</f>
        <v>0.15</v>
      </c>
      <c r="R472" s="27">
        <v>0</v>
      </c>
      <c r="S472" s="27">
        <v>1.75</v>
      </c>
    </row>
    <row r="473" spans="1:19" x14ac:dyDescent="0.25">
      <c r="A473" s="5"/>
      <c r="B473" s="5"/>
      <c r="C473" s="6" t="s">
        <v>42</v>
      </c>
      <c r="D473" s="5"/>
      <c r="E473" s="5">
        <f>+E471+E472</f>
        <v>4.05</v>
      </c>
      <c r="F473" s="5">
        <f t="shared" ref="F473:S473" si="62">+F471+F472</f>
        <v>0.1</v>
      </c>
      <c r="G473" s="5">
        <f t="shared" si="62"/>
        <v>22.05</v>
      </c>
      <c r="H473" s="5">
        <f t="shared" si="62"/>
        <v>129.5</v>
      </c>
      <c r="I473" s="5">
        <f t="shared" si="62"/>
        <v>0.02</v>
      </c>
      <c r="J473" s="5">
        <f t="shared" si="62"/>
        <v>30</v>
      </c>
      <c r="K473" s="5">
        <f t="shared" si="62"/>
        <v>82.1</v>
      </c>
      <c r="L473" s="5">
        <f>+L471+L472</f>
        <v>0.15</v>
      </c>
      <c r="M473" s="5">
        <f t="shared" si="62"/>
        <v>0</v>
      </c>
      <c r="N473" s="5">
        <f t="shared" si="62"/>
        <v>217</v>
      </c>
      <c r="O473" s="5">
        <f t="shared" si="62"/>
        <v>0</v>
      </c>
      <c r="P473" s="5">
        <f t="shared" si="62"/>
        <v>34.5</v>
      </c>
      <c r="Q473" s="5">
        <f t="shared" si="62"/>
        <v>0.15</v>
      </c>
      <c r="R473" s="5">
        <f t="shared" si="62"/>
        <v>0</v>
      </c>
      <c r="S473" s="5">
        <f t="shared" si="62"/>
        <v>1.75</v>
      </c>
    </row>
    <row r="474" spans="1:19" x14ac:dyDescent="0.25">
      <c r="A474" s="75" t="s">
        <v>49</v>
      </c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6"/>
    </row>
    <row r="475" spans="1:19" ht="25.5" x14ac:dyDescent="0.25">
      <c r="A475" s="27" t="s">
        <v>501</v>
      </c>
      <c r="B475" s="27" t="s">
        <v>501</v>
      </c>
      <c r="C475" s="3" t="s">
        <v>502</v>
      </c>
      <c r="D475" s="27">
        <v>80</v>
      </c>
      <c r="E475" s="27" t="s">
        <v>138</v>
      </c>
      <c r="F475" s="27" t="s">
        <v>503</v>
      </c>
      <c r="G475" s="27">
        <v>1.32</v>
      </c>
      <c r="H475" s="27" t="s">
        <v>505</v>
      </c>
      <c r="I475" s="27" t="s">
        <v>105</v>
      </c>
      <c r="J475" s="27">
        <v>5.28</v>
      </c>
      <c r="K475" s="27" t="s">
        <v>36</v>
      </c>
      <c r="L475" s="27">
        <v>0.02</v>
      </c>
      <c r="M475" s="27" t="s">
        <v>507</v>
      </c>
      <c r="N475" s="27" t="s">
        <v>508</v>
      </c>
      <c r="O475" s="27" t="s">
        <v>509</v>
      </c>
      <c r="P475" s="27" t="s">
        <v>510</v>
      </c>
      <c r="Q475" s="27" t="s">
        <v>511</v>
      </c>
      <c r="R475" s="27">
        <v>0.2</v>
      </c>
      <c r="S475" s="27" t="s">
        <v>512</v>
      </c>
    </row>
    <row r="476" spans="1:19" x14ac:dyDescent="0.25">
      <c r="A476" s="27" t="s">
        <v>640</v>
      </c>
      <c r="B476" s="27" t="s">
        <v>641</v>
      </c>
      <c r="C476" s="10" t="s">
        <v>642</v>
      </c>
      <c r="D476" s="27" t="s">
        <v>29</v>
      </c>
      <c r="E476" s="27" t="s">
        <v>503</v>
      </c>
      <c r="F476" s="27" t="s">
        <v>643</v>
      </c>
      <c r="G476" s="27" t="s">
        <v>644</v>
      </c>
      <c r="H476" s="27" t="s">
        <v>645</v>
      </c>
      <c r="I476" s="27" t="s">
        <v>349</v>
      </c>
      <c r="J476" s="27">
        <v>7.94</v>
      </c>
      <c r="K476" s="27" t="s">
        <v>36</v>
      </c>
      <c r="L476" s="27">
        <v>0.06</v>
      </c>
      <c r="M476" s="27" t="s">
        <v>646</v>
      </c>
      <c r="N476" s="27" t="s">
        <v>647</v>
      </c>
      <c r="O476" s="27" t="s">
        <v>648</v>
      </c>
      <c r="P476" s="27">
        <v>10.92</v>
      </c>
      <c r="Q476" s="27" t="s">
        <v>650</v>
      </c>
      <c r="R476" s="27">
        <v>0</v>
      </c>
      <c r="S476" s="27" t="s">
        <v>651</v>
      </c>
    </row>
    <row r="477" spans="1:19" x14ac:dyDescent="0.25">
      <c r="A477" s="27" t="s">
        <v>857</v>
      </c>
      <c r="B477" s="27" t="s">
        <v>858</v>
      </c>
      <c r="C477" s="10" t="s">
        <v>859</v>
      </c>
      <c r="D477" s="27">
        <v>300</v>
      </c>
      <c r="E477" s="27" t="s">
        <v>860</v>
      </c>
      <c r="F477" s="27" t="s">
        <v>861</v>
      </c>
      <c r="G477" s="27" t="s">
        <v>862</v>
      </c>
      <c r="H477" s="27" t="s">
        <v>863</v>
      </c>
      <c r="I477" s="27">
        <v>0.19</v>
      </c>
      <c r="J477" s="27" t="s">
        <v>864</v>
      </c>
      <c r="K477" s="27" t="s">
        <v>865</v>
      </c>
      <c r="L477" s="27">
        <v>0.19</v>
      </c>
      <c r="M477" s="27">
        <v>0.28999999999999998</v>
      </c>
      <c r="N477" s="27">
        <v>46.14</v>
      </c>
      <c r="O477" s="27">
        <v>283.45999999999998</v>
      </c>
      <c r="P477" s="27">
        <v>23.59</v>
      </c>
      <c r="Q477" s="27" t="s">
        <v>866</v>
      </c>
      <c r="R477" s="27">
        <v>0</v>
      </c>
      <c r="S477" s="27" t="s">
        <v>867</v>
      </c>
    </row>
    <row r="478" spans="1:19" x14ac:dyDescent="0.25">
      <c r="A478" s="27">
        <v>160223</v>
      </c>
      <c r="B478" s="27">
        <v>160224</v>
      </c>
      <c r="C478" s="10" t="s">
        <v>70</v>
      </c>
      <c r="D478" s="27" t="s">
        <v>29</v>
      </c>
      <c r="E478" s="27">
        <v>2</v>
      </c>
      <c r="F478" s="27">
        <v>0.2</v>
      </c>
      <c r="G478" s="27">
        <v>20.2</v>
      </c>
      <c r="H478" s="27">
        <v>92</v>
      </c>
      <c r="I478" s="27" t="s">
        <v>36</v>
      </c>
      <c r="J478" s="27">
        <v>0.02</v>
      </c>
      <c r="K478" s="27">
        <v>202.03</v>
      </c>
      <c r="L478" s="27">
        <v>0</v>
      </c>
      <c r="M478" s="27" t="s">
        <v>36</v>
      </c>
      <c r="N478" s="27">
        <v>0.48</v>
      </c>
      <c r="O478" s="27" t="s">
        <v>36</v>
      </c>
      <c r="P478" s="27" t="s">
        <v>36</v>
      </c>
      <c r="Q478" s="27" t="s">
        <v>123</v>
      </c>
      <c r="R478" s="27">
        <v>1.74</v>
      </c>
      <c r="S478" s="27" t="s">
        <v>36</v>
      </c>
    </row>
    <row r="479" spans="1:19" x14ac:dyDescent="0.25">
      <c r="A479" s="27">
        <v>120158</v>
      </c>
      <c r="B479" s="27">
        <v>120158</v>
      </c>
      <c r="C479" s="3" t="s">
        <v>1466</v>
      </c>
      <c r="D479" s="27">
        <v>20</v>
      </c>
      <c r="E479" s="27" t="s">
        <v>153</v>
      </c>
      <c r="F479" s="27" t="s">
        <v>196</v>
      </c>
      <c r="G479" s="27" t="s">
        <v>197</v>
      </c>
      <c r="H479" s="27" t="s">
        <v>198</v>
      </c>
      <c r="I479" s="27" t="s">
        <v>199</v>
      </c>
      <c r="J479" s="27" t="s">
        <v>36</v>
      </c>
      <c r="K479" s="27" t="s">
        <v>36</v>
      </c>
      <c r="L479" s="27">
        <f>0.012*2</f>
        <v>2.4E-2</v>
      </c>
      <c r="M479" s="27" t="s">
        <v>200</v>
      </c>
      <c r="N479" s="27" t="s">
        <v>201</v>
      </c>
      <c r="O479" s="27" t="s">
        <v>202</v>
      </c>
      <c r="P479" s="27" t="s">
        <v>203</v>
      </c>
      <c r="Q479" s="27" t="s">
        <v>148</v>
      </c>
      <c r="R479" s="27">
        <v>2.2999999999999998</v>
      </c>
      <c r="S479" s="27" t="s">
        <v>36</v>
      </c>
    </row>
    <row r="480" spans="1:19" x14ac:dyDescent="0.25">
      <c r="A480" s="27" t="s">
        <v>65</v>
      </c>
      <c r="B480" s="27" t="s">
        <v>65</v>
      </c>
      <c r="C480" s="10" t="s">
        <v>1460</v>
      </c>
      <c r="D480" s="27" t="s">
        <v>149</v>
      </c>
      <c r="E480" s="27" t="s">
        <v>266</v>
      </c>
      <c r="F480" s="27" t="s">
        <v>267</v>
      </c>
      <c r="G480" s="27" t="s">
        <v>268</v>
      </c>
      <c r="H480" s="27" t="s">
        <v>113</v>
      </c>
      <c r="I480" s="27" t="s">
        <v>105</v>
      </c>
      <c r="J480" s="27" t="s">
        <v>36</v>
      </c>
      <c r="K480" s="27" t="s">
        <v>36</v>
      </c>
      <c r="L480" s="27">
        <v>1.2E-2</v>
      </c>
      <c r="M480" s="27" t="s">
        <v>114</v>
      </c>
      <c r="N480" s="27" t="s">
        <v>115</v>
      </c>
      <c r="O480" s="27" t="s">
        <v>115</v>
      </c>
      <c r="P480" s="27" t="s">
        <v>116</v>
      </c>
      <c r="Q480" s="27" t="s">
        <v>117</v>
      </c>
      <c r="R480" s="27">
        <v>0.6</v>
      </c>
      <c r="S480" s="27" t="s">
        <v>69</v>
      </c>
    </row>
    <row r="481" spans="1:19" x14ac:dyDescent="0.25">
      <c r="A481" s="5"/>
      <c r="B481" s="5"/>
      <c r="C481" s="6" t="s">
        <v>42</v>
      </c>
      <c r="D481" s="5"/>
      <c r="E481" s="5">
        <v>24.19</v>
      </c>
      <c r="F481" s="5">
        <v>23.36</v>
      </c>
      <c r="G481" s="5">
        <v>98.99</v>
      </c>
      <c r="H481" s="5">
        <v>669.41</v>
      </c>
      <c r="I481" s="5">
        <v>0.46</v>
      </c>
      <c r="J481" s="5">
        <v>22.77</v>
      </c>
      <c r="K481" s="5">
        <f t="shared" ref="K481:S481" si="63">+K475+K476+K477+K478+K479+K480</f>
        <v>229.63</v>
      </c>
      <c r="L481" s="5">
        <f t="shared" si="63"/>
        <v>0.30600000000000005</v>
      </c>
      <c r="M481" s="5">
        <f t="shared" si="63"/>
        <v>6.4799999999999995</v>
      </c>
      <c r="N481" s="5">
        <f t="shared" si="63"/>
        <v>151.35000000000002</v>
      </c>
      <c r="O481" s="5">
        <f t="shared" si="63"/>
        <v>482.56</v>
      </c>
      <c r="P481" s="5">
        <f t="shared" si="63"/>
        <v>52.14</v>
      </c>
      <c r="Q481" s="5">
        <f t="shared" si="63"/>
        <v>6.5699999999999994</v>
      </c>
      <c r="R481" s="5">
        <f t="shared" si="63"/>
        <v>4.84</v>
      </c>
      <c r="S481" s="5">
        <f t="shared" si="63"/>
        <v>15.87</v>
      </c>
    </row>
    <row r="482" spans="1:19" x14ac:dyDescent="0.25">
      <c r="A482" s="75" t="s">
        <v>67</v>
      </c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6"/>
    </row>
    <row r="483" spans="1:19" x14ac:dyDescent="0.25">
      <c r="A483" s="27" t="s">
        <v>212</v>
      </c>
      <c r="B483" s="27" t="s">
        <v>213</v>
      </c>
      <c r="C483" s="10" t="s">
        <v>214</v>
      </c>
      <c r="D483" s="27">
        <v>80</v>
      </c>
      <c r="E483" s="27">
        <v>2.09</v>
      </c>
      <c r="F483" s="27">
        <v>3.51</v>
      </c>
      <c r="G483" s="27">
        <v>24.65</v>
      </c>
      <c r="H483" s="27">
        <v>146.37</v>
      </c>
      <c r="I483" s="27" t="s">
        <v>156</v>
      </c>
      <c r="J483" s="27" t="s">
        <v>219</v>
      </c>
      <c r="K483" s="27">
        <v>10.43</v>
      </c>
      <c r="L483" s="27">
        <v>0</v>
      </c>
      <c r="M483" s="27">
        <v>0.35</v>
      </c>
      <c r="N483" s="27" t="s">
        <v>221</v>
      </c>
      <c r="O483" s="27" t="s">
        <v>222</v>
      </c>
      <c r="P483" s="27">
        <v>0</v>
      </c>
      <c r="Q483" s="27">
        <v>0</v>
      </c>
      <c r="R483" s="27">
        <v>0</v>
      </c>
      <c r="S483" s="27" t="s">
        <v>223</v>
      </c>
    </row>
    <row r="484" spans="1:19" x14ac:dyDescent="0.25">
      <c r="A484" s="27" t="s">
        <v>224</v>
      </c>
      <c r="B484" s="27" t="s">
        <v>225</v>
      </c>
      <c r="C484" s="10" t="s">
        <v>226</v>
      </c>
      <c r="D484" s="27" t="s">
        <v>29</v>
      </c>
      <c r="E484" s="27" t="s">
        <v>201</v>
      </c>
      <c r="F484" s="27" t="s">
        <v>227</v>
      </c>
      <c r="G484" s="27">
        <v>30.83</v>
      </c>
      <c r="H484" s="27" t="s">
        <v>228</v>
      </c>
      <c r="I484" s="27" t="s">
        <v>105</v>
      </c>
      <c r="J484" s="27" t="s">
        <v>229</v>
      </c>
      <c r="K484" s="27">
        <v>1.4E-2</v>
      </c>
      <c r="L484" s="27">
        <v>0.13</v>
      </c>
      <c r="M484" s="27" t="s">
        <v>230</v>
      </c>
      <c r="N484" s="27" t="s">
        <v>231</v>
      </c>
      <c r="O484" s="27" t="s">
        <v>232</v>
      </c>
      <c r="P484" s="27" t="s">
        <v>233</v>
      </c>
      <c r="Q484" s="27" t="s">
        <v>234</v>
      </c>
      <c r="R484" s="27">
        <v>0</v>
      </c>
      <c r="S484" s="27" t="s">
        <v>235</v>
      </c>
    </row>
    <row r="485" spans="1:19" x14ac:dyDescent="0.25">
      <c r="A485" s="5"/>
      <c r="B485" s="5"/>
      <c r="C485" s="6" t="s">
        <v>42</v>
      </c>
      <c r="D485" s="5"/>
      <c r="E485" s="5">
        <v>14.870000000000001</v>
      </c>
      <c r="F485" s="5">
        <v>10.8</v>
      </c>
      <c r="G485" s="5">
        <v>41.97</v>
      </c>
      <c r="H485" s="5">
        <v>355.76</v>
      </c>
      <c r="I485" s="5">
        <v>0.09</v>
      </c>
      <c r="J485" s="5">
        <v>0.62</v>
      </c>
      <c r="K485" s="5">
        <v>10.463999999999999</v>
      </c>
      <c r="L485" s="5">
        <v>0.22</v>
      </c>
      <c r="M485" s="5">
        <v>0.48</v>
      </c>
      <c r="N485" s="5">
        <v>153.81</v>
      </c>
      <c r="O485" s="5">
        <v>193.43</v>
      </c>
      <c r="P485" s="5">
        <v>32.22</v>
      </c>
      <c r="Q485" s="5">
        <v>1.25</v>
      </c>
      <c r="R485" s="5">
        <v>0</v>
      </c>
      <c r="S485" s="5">
        <v>14.79</v>
      </c>
    </row>
    <row r="486" spans="1:19" x14ac:dyDescent="0.25">
      <c r="A486" s="75" t="s">
        <v>73</v>
      </c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6"/>
    </row>
    <row r="487" spans="1:19" x14ac:dyDescent="0.25">
      <c r="A487" s="27" t="s">
        <v>868</v>
      </c>
      <c r="B487" s="27" t="s">
        <v>869</v>
      </c>
      <c r="C487" s="10" t="s">
        <v>1455</v>
      </c>
      <c r="D487" s="27">
        <v>100</v>
      </c>
      <c r="E487" s="27" t="s">
        <v>474</v>
      </c>
      <c r="F487" s="27" t="s">
        <v>870</v>
      </c>
      <c r="G487" s="27" t="s">
        <v>871</v>
      </c>
      <c r="H487" s="27" t="s">
        <v>872</v>
      </c>
      <c r="I487" s="27" t="s">
        <v>176</v>
      </c>
      <c r="J487" s="27">
        <v>1.6</v>
      </c>
      <c r="K487" s="27">
        <v>9.68</v>
      </c>
      <c r="L487" s="27">
        <v>0.06</v>
      </c>
      <c r="M487" s="27" t="s">
        <v>289</v>
      </c>
      <c r="N487" s="27" t="s">
        <v>873</v>
      </c>
      <c r="O487" s="27">
        <v>486.27</v>
      </c>
      <c r="P487" s="27">
        <v>18.16</v>
      </c>
      <c r="Q487" s="27" t="s">
        <v>271</v>
      </c>
      <c r="R487" s="27">
        <v>0</v>
      </c>
      <c r="S487" s="27">
        <v>52.53</v>
      </c>
    </row>
    <row r="488" spans="1:19" x14ac:dyDescent="0.25">
      <c r="A488" s="31">
        <v>120154</v>
      </c>
      <c r="B488" s="31">
        <v>120154</v>
      </c>
      <c r="C488" s="10" t="s">
        <v>758</v>
      </c>
      <c r="D488" s="27">
        <v>20</v>
      </c>
      <c r="E488" s="27">
        <f>6.9*0.1</f>
        <v>0.69000000000000006</v>
      </c>
      <c r="F488" s="27">
        <v>0</v>
      </c>
      <c r="G488" s="27">
        <f>115*0.1</f>
        <v>11.5</v>
      </c>
      <c r="H488" s="27">
        <f>417.6*0.1</f>
        <v>41.760000000000005</v>
      </c>
      <c r="I488" s="27">
        <v>0.2</v>
      </c>
      <c r="J488" s="27">
        <v>0</v>
      </c>
      <c r="K488" s="27">
        <v>0</v>
      </c>
      <c r="L488" s="27">
        <v>0</v>
      </c>
      <c r="M488" s="27">
        <v>0</v>
      </c>
      <c r="N488" s="27">
        <f>34.45*0.1</f>
        <v>3.4450000000000003</v>
      </c>
      <c r="O488" s="27">
        <v>0</v>
      </c>
      <c r="P488" s="27">
        <f>51.24*0.1</f>
        <v>5.1240000000000006</v>
      </c>
      <c r="Q488" s="27">
        <f>3.3*0.1</f>
        <v>0.33</v>
      </c>
      <c r="R488" s="27">
        <v>0</v>
      </c>
      <c r="S488" s="27">
        <v>4</v>
      </c>
    </row>
    <row r="489" spans="1:19" x14ac:dyDescent="0.25">
      <c r="A489" s="27" t="s">
        <v>58</v>
      </c>
      <c r="B489" s="27" t="s">
        <v>59</v>
      </c>
      <c r="C489" s="10" t="s">
        <v>60</v>
      </c>
      <c r="D489" s="27">
        <v>150</v>
      </c>
      <c r="E489" s="27" t="s">
        <v>443</v>
      </c>
      <c r="F489" s="27" t="s">
        <v>444</v>
      </c>
      <c r="G489" s="27" t="s">
        <v>445</v>
      </c>
      <c r="H489" s="27" t="s">
        <v>446</v>
      </c>
      <c r="I489" s="27" t="s">
        <v>176</v>
      </c>
      <c r="J489" s="27" t="s">
        <v>36</v>
      </c>
      <c r="K489" s="27">
        <v>14.8</v>
      </c>
      <c r="L489" s="27">
        <v>0.02</v>
      </c>
      <c r="M489" s="27" t="s">
        <v>447</v>
      </c>
      <c r="N489" s="27" t="s">
        <v>448</v>
      </c>
      <c r="O489" s="27" t="s">
        <v>449</v>
      </c>
      <c r="P489" s="27" t="s">
        <v>450</v>
      </c>
      <c r="Q489" s="27" t="s">
        <v>200</v>
      </c>
      <c r="R489" s="27">
        <v>0</v>
      </c>
      <c r="S489" s="27" t="s">
        <v>451</v>
      </c>
    </row>
    <row r="490" spans="1:19" x14ac:dyDescent="0.25">
      <c r="A490" s="27" t="s">
        <v>62</v>
      </c>
      <c r="B490" s="27" t="s">
        <v>63</v>
      </c>
      <c r="C490" s="10" t="s">
        <v>64</v>
      </c>
      <c r="D490" s="27" t="s">
        <v>29</v>
      </c>
      <c r="E490" s="27" t="s">
        <v>230</v>
      </c>
      <c r="F490" s="27" t="s">
        <v>36</v>
      </c>
      <c r="G490" s="27" t="s">
        <v>627</v>
      </c>
      <c r="H490" s="27" t="s">
        <v>628</v>
      </c>
      <c r="I490" s="27" t="s">
        <v>36</v>
      </c>
      <c r="J490" s="27">
        <v>2.1800000000000002</v>
      </c>
      <c r="K490" s="27">
        <v>168.8</v>
      </c>
      <c r="L490" s="27">
        <v>0</v>
      </c>
      <c r="M490" s="27" t="s">
        <v>349</v>
      </c>
      <c r="N490" s="27">
        <v>58.85</v>
      </c>
      <c r="O490" s="27" t="s">
        <v>357</v>
      </c>
      <c r="P490" s="27" t="s">
        <v>631</v>
      </c>
      <c r="Q490" s="27" t="s">
        <v>373</v>
      </c>
      <c r="R490" s="27">
        <v>2.68</v>
      </c>
      <c r="S490" s="27" t="s">
        <v>36</v>
      </c>
    </row>
    <row r="491" spans="1:19" x14ac:dyDescent="0.25">
      <c r="A491" s="27" t="s">
        <v>37</v>
      </c>
      <c r="B491" s="27" t="s">
        <v>38</v>
      </c>
      <c r="C491" s="10" t="s">
        <v>39</v>
      </c>
      <c r="D491" s="27" t="s">
        <v>40</v>
      </c>
      <c r="E491" s="27" t="s">
        <v>219</v>
      </c>
      <c r="F491" s="27" t="s">
        <v>778</v>
      </c>
      <c r="G491" s="27">
        <v>3.08</v>
      </c>
      <c r="H491" s="27" t="s">
        <v>101</v>
      </c>
      <c r="I491" s="27" t="s">
        <v>36</v>
      </c>
      <c r="J491" s="27" t="s">
        <v>36</v>
      </c>
      <c r="K491" s="27" t="s">
        <v>41</v>
      </c>
      <c r="L491" s="27">
        <v>0.1</v>
      </c>
      <c r="M491" s="27" t="s">
        <v>102</v>
      </c>
      <c r="N491" s="27" t="s">
        <v>103</v>
      </c>
      <c r="O491" s="27" t="s">
        <v>104</v>
      </c>
      <c r="P491" s="27" t="s">
        <v>36</v>
      </c>
      <c r="Q491" s="27" t="s">
        <v>105</v>
      </c>
      <c r="R491" s="27">
        <v>0</v>
      </c>
      <c r="S491" s="27" t="s">
        <v>106</v>
      </c>
    </row>
    <row r="492" spans="1:19" x14ac:dyDescent="0.25">
      <c r="A492" s="29" t="s">
        <v>33</v>
      </c>
      <c r="B492" s="29" t="s">
        <v>33</v>
      </c>
      <c r="C492" s="3" t="s">
        <v>34</v>
      </c>
      <c r="D492" s="29">
        <v>40</v>
      </c>
      <c r="E492" s="29">
        <v>1.5</v>
      </c>
      <c r="F492" s="29">
        <v>0.57999999999999996</v>
      </c>
      <c r="G492" s="29">
        <v>10.28</v>
      </c>
      <c r="H492" s="29" t="s">
        <v>107</v>
      </c>
      <c r="I492" s="29" t="s">
        <v>105</v>
      </c>
      <c r="J492" s="29" t="s">
        <v>36</v>
      </c>
      <c r="K492" s="29" t="s">
        <v>36</v>
      </c>
      <c r="L492" s="29">
        <v>1.2E-2</v>
      </c>
      <c r="M492" s="29" t="s">
        <v>108</v>
      </c>
      <c r="N492" s="29" t="s">
        <v>109</v>
      </c>
      <c r="O492" s="29" t="s">
        <v>110</v>
      </c>
      <c r="P492" s="29" t="s">
        <v>111</v>
      </c>
      <c r="Q492" s="29" t="s">
        <v>112</v>
      </c>
      <c r="R492" s="29">
        <v>0.8</v>
      </c>
      <c r="S492" s="29" t="s">
        <v>36</v>
      </c>
    </row>
    <row r="493" spans="1:19" x14ac:dyDescent="0.25">
      <c r="A493" s="27" t="s">
        <v>65</v>
      </c>
      <c r="B493" s="27" t="s">
        <v>65</v>
      </c>
      <c r="C493" s="10" t="s">
        <v>66</v>
      </c>
      <c r="D493" s="27">
        <v>40</v>
      </c>
      <c r="E493" s="27" t="s">
        <v>266</v>
      </c>
      <c r="F493" s="27" t="s">
        <v>267</v>
      </c>
      <c r="G493" s="27" t="s">
        <v>268</v>
      </c>
      <c r="H493" s="27" t="s">
        <v>113</v>
      </c>
      <c r="I493" s="27" t="s">
        <v>105</v>
      </c>
      <c r="J493" s="27" t="s">
        <v>36</v>
      </c>
      <c r="K493" s="27" t="s">
        <v>36</v>
      </c>
      <c r="L493" s="27">
        <v>1.2E-2</v>
      </c>
      <c r="M493" s="27" t="s">
        <v>114</v>
      </c>
      <c r="N493" s="27" t="s">
        <v>115</v>
      </c>
      <c r="O493" s="27" t="s">
        <v>115</v>
      </c>
      <c r="P493" s="27" t="s">
        <v>116</v>
      </c>
      <c r="Q493" s="27" t="s">
        <v>117</v>
      </c>
      <c r="R493" s="27">
        <v>0.6</v>
      </c>
      <c r="S493" s="27" t="s">
        <v>69</v>
      </c>
    </row>
    <row r="494" spans="1:19" x14ac:dyDescent="0.25">
      <c r="A494" s="5"/>
      <c r="B494" s="5"/>
      <c r="C494" s="6" t="s">
        <v>42</v>
      </c>
      <c r="D494" s="5"/>
      <c r="E494" s="5">
        <v>19.229999999999997</v>
      </c>
      <c r="F494" s="5">
        <v>21.689999999999998</v>
      </c>
      <c r="G494" s="5">
        <v>121.46</v>
      </c>
      <c r="H494" s="5">
        <v>738.16999999999985</v>
      </c>
      <c r="I494" s="5">
        <v>0.38000000000000006</v>
      </c>
      <c r="J494" s="5">
        <v>3.7800000000000002</v>
      </c>
      <c r="K494" s="5">
        <v>223.28000000000003</v>
      </c>
      <c r="L494" s="5">
        <f t="shared" ref="L494:S494" si="64">+L488+L489+L490+L491+L492+L493+L487</f>
        <v>0.20400000000000001</v>
      </c>
      <c r="M494" s="5">
        <f t="shared" si="64"/>
        <v>2.25</v>
      </c>
      <c r="N494" s="5">
        <f t="shared" si="64"/>
        <v>344.40499999999997</v>
      </c>
      <c r="O494" s="5">
        <f t="shared" si="64"/>
        <v>601.03</v>
      </c>
      <c r="P494" s="5">
        <f t="shared" si="64"/>
        <v>39.704000000000001</v>
      </c>
      <c r="Q494" s="5">
        <f t="shared" si="64"/>
        <v>2.59</v>
      </c>
      <c r="R494" s="5">
        <f t="shared" si="64"/>
        <v>4.08</v>
      </c>
      <c r="S494" s="5">
        <f t="shared" si="64"/>
        <v>60.35</v>
      </c>
    </row>
    <row r="495" spans="1:19" x14ac:dyDescent="0.25">
      <c r="A495" s="75" t="s">
        <v>118</v>
      </c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6"/>
    </row>
    <row r="496" spans="1:19" x14ac:dyDescent="0.25">
      <c r="A496" s="27" t="s">
        <v>489</v>
      </c>
      <c r="B496" s="27" t="s">
        <v>489</v>
      </c>
      <c r="C496" s="10" t="s">
        <v>120</v>
      </c>
      <c r="D496" s="27" t="s">
        <v>490</v>
      </c>
      <c r="E496" s="27">
        <v>6.3</v>
      </c>
      <c r="F496" s="27" t="s">
        <v>79</v>
      </c>
      <c r="G496" s="27">
        <v>10.199999999999999</v>
      </c>
      <c r="H496" s="27">
        <v>11.2</v>
      </c>
      <c r="I496" s="27">
        <v>0</v>
      </c>
      <c r="J496" s="27">
        <v>0</v>
      </c>
      <c r="K496" s="27" t="s">
        <v>36</v>
      </c>
      <c r="L496" s="27">
        <v>0</v>
      </c>
      <c r="M496" s="27">
        <v>0</v>
      </c>
      <c r="N496" s="27" t="s">
        <v>493</v>
      </c>
      <c r="O496" s="27">
        <v>11</v>
      </c>
      <c r="P496" s="27">
        <v>30</v>
      </c>
      <c r="Q496" s="27">
        <v>0</v>
      </c>
      <c r="R496" s="27">
        <v>0</v>
      </c>
      <c r="S496" s="27" t="s">
        <v>36</v>
      </c>
    </row>
    <row r="497" spans="1:19" x14ac:dyDescent="0.25">
      <c r="A497" s="5"/>
      <c r="B497" s="5"/>
      <c r="C497" s="6" t="s">
        <v>42</v>
      </c>
      <c r="D497" s="5"/>
      <c r="E497" s="5">
        <f>+E496</f>
        <v>6.3</v>
      </c>
      <c r="F497" s="5" t="str">
        <f t="shared" ref="F497:S497" si="65">+F496</f>
        <v>1,10</v>
      </c>
      <c r="G497" s="5">
        <f t="shared" si="65"/>
        <v>10.199999999999999</v>
      </c>
      <c r="H497" s="5">
        <f t="shared" si="65"/>
        <v>11.2</v>
      </c>
      <c r="I497" s="5">
        <f t="shared" si="65"/>
        <v>0</v>
      </c>
      <c r="J497" s="5">
        <f t="shared" si="65"/>
        <v>0</v>
      </c>
      <c r="K497" s="5" t="str">
        <f t="shared" si="65"/>
        <v>0,00</v>
      </c>
      <c r="L497" s="5">
        <f t="shared" si="65"/>
        <v>0</v>
      </c>
      <c r="M497" s="5">
        <f t="shared" si="65"/>
        <v>0</v>
      </c>
      <c r="N497" s="5" t="str">
        <f t="shared" si="65"/>
        <v>17,60</v>
      </c>
      <c r="O497" s="5">
        <f t="shared" si="65"/>
        <v>11</v>
      </c>
      <c r="P497" s="5">
        <f t="shared" si="65"/>
        <v>30</v>
      </c>
      <c r="Q497" s="5">
        <f t="shared" si="65"/>
        <v>0</v>
      </c>
      <c r="R497" s="5">
        <f t="shared" si="65"/>
        <v>0</v>
      </c>
      <c r="S497" s="5" t="str">
        <f t="shared" si="65"/>
        <v>0,00</v>
      </c>
    </row>
    <row r="498" spans="1:19" x14ac:dyDescent="0.25">
      <c r="A498" s="5"/>
      <c r="B498" s="5"/>
      <c r="C498" s="6" t="s">
        <v>125</v>
      </c>
      <c r="D498" s="5"/>
      <c r="E498" s="5">
        <f t="shared" ref="E498:S498" si="66">+E497+E494+E485+E481+E473+E469</f>
        <v>80.64</v>
      </c>
      <c r="F498" s="5">
        <f t="shared" si="66"/>
        <v>82.12</v>
      </c>
      <c r="G498" s="5">
        <f t="shared" si="66"/>
        <v>347.88</v>
      </c>
      <c r="H498" s="5">
        <f t="shared" si="66"/>
        <v>2391.4499999999998</v>
      </c>
      <c r="I498" s="5">
        <f t="shared" si="66"/>
        <v>1.1900000000000002</v>
      </c>
      <c r="J498" s="5">
        <f t="shared" si="66"/>
        <v>58.03</v>
      </c>
      <c r="K498" s="5">
        <f t="shared" si="66"/>
        <v>670.87400000000002</v>
      </c>
      <c r="L498" s="5">
        <f t="shared" si="66"/>
        <v>1.3720000000000001</v>
      </c>
      <c r="M498" s="5">
        <f t="shared" si="66"/>
        <v>9.93</v>
      </c>
      <c r="N498" s="5">
        <f t="shared" si="66"/>
        <v>1045.2750000000001</v>
      </c>
      <c r="O498" s="5">
        <f t="shared" si="66"/>
        <v>1601.46</v>
      </c>
      <c r="P498" s="5">
        <f t="shared" si="66"/>
        <v>248.34400000000002</v>
      </c>
      <c r="Q498" s="5">
        <f t="shared" si="66"/>
        <v>12.47</v>
      </c>
      <c r="R498" s="5">
        <f t="shared" si="66"/>
        <v>10.120000000000001</v>
      </c>
      <c r="S498" s="7">
        <f t="shared" si="66"/>
        <v>103</v>
      </c>
    </row>
    <row r="499" spans="1:19" x14ac:dyDescent="0.25">
      <c r="A499" s="27"/>
      <c r="B499" s="27"/>
      <c r="C499" s="10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</row>
    <row r="500" spans="1:19" x14ac:dyDescent="0.25">
      <c r="A500" s="27"/>
      <c r="B500" s="27"/>
      <c r="C500" s="10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</row>
    <row r="501" spans="1:19" x14ac:dyDescent="0.25">
      <c r="A501" s="79" t="s">
        <v>0</v>
      </c>
      <c r="B501" s="79" t="s">
        <v>1</v>
      </c>
      <c r="C501" s="73" t="s">
        <v>126</v>
      </c>
      <c r="D501" s="72" t="s">
        <v>127</v>
      </c>
      <c r="E501" s="72" t="s">
        <v>8</v>
      </c>
      <c r="F501" s="72" t="s">
        <v>9</v>
      </c>
      <c r="G501" s="72" t="s">
        <v>10</v>
      </c>
      <c r="H501" s="77" t="s">
        <v>5</v>
      </c>
      <c r="I501" s="72" t="s">
        <v>6</v>
      </c>
      <c r="J501" s="72"/>
      <c r="K501" s="72"/>
      <c r="L501" s="72"/>
      <c r="M501" s="72"/>
      <c r="N501" s="72" t="s">
        <v>7</v>
      </c>
      <c r="O501" s="72"/>
      <c r="P501" s="72"/>
      <c r="Q501" s="72"/>
      <c r="R501" s="72"/>
      <c r="S501" s="72"/>
    </row>
    <row r="502" spans="1:19" ht="29.45" customHeight="1" x14ac:dyDescent="0.25">
      <c r="A502" s="79"/>
      <c r="B502" s="79"/>
      <c r="C502" s="80"/>
      <c r="D502" s="72"/>
      <c r="E502" s="72"/>
      <c r="F502" s="72"/>
      <c r="G502" s="72"/>
      <c r="H502" s="78"/>
      <c r="I502" s="72" t="s">
        <v>11</v>
      </c>
      <c r="J502" s="72" t="s">
        <v>12</v>
      </c>
      <c r="K502" s="72" t="s">
        <v>13</v>
      </c>
      <c r="L502" s="72" t="s">
        <v>14</v>
      </c>
      <c r="M502" s="79" t="s">
        <v>15</v>
      </c>
      <c r="N502" s="72" t="s">
        <v>16</v>
      </c>
      <c r="O502" s="72" t="s">
        <v>17</v>
      </c>
      <c r="P502" s="72" t="s">
        <v>18</v>
      </c>
      <c r="Q502" s="72" t="s">
        <v>19</v>
      </c>
      <c r="R502" s="73" t="s">
        <v>20</v>
      </c>
      <c r="S502" s="72" t="s">
        <v>21</v>
      </c>
    </row>
    <row r="503" spans="1:19" x14ac:dyDescent="0.25">
      <c r="A503" s="79"/>
      <c r="B503" s="79"/>
      <c r="C503" s="74"/>
      <c r="D503" s="27" t="s">
        <v>22</v>
      </c>
      <c r="E503" s="27" t="s">
        <v>22</v>
      </c>
      <c r="F503" s="27" t="s">
        <v>22</v>
      </c>
      <c r="G503" s="27" t="s">
        <v>22</v>
      </c>
      <c r="H503" s="27" t="s">
        <v>23</v>
      </c>
      <c r="I503" s="72"/>
      <c r="J503" s="72"/>
      <c r="K503" s="72"/>
      <c r="L503" s="72"/>
      <c r="M503" s="79"/>
      <c r="N503" s="72"/>
      <c r="O503" s="72"/>
      <c r="P503" s="72"/>
      <c r="Q503" s="72"/>
      <c r="R503" s="74"/>
      <c r="S503" s="72"/>
    </row>
    <row r="504" spans="1:19" x14ac:dyDescent="0.25">
      <c r="A504" s="27"/>
      <c r="B504" s="27"/>
      <c r="C504" s="10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</row>
    <row r="505" spans="1:19" x14ac:dyDescent="0.25">
      <c r="A505" s="75" t="s">
        <v>875</v>
      </c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6"/>
    </row>
    <row r="506" spans="1:19" x14ac:dyDescent="0.25">
      <c r="A506" s="75" t="s">
        <v>25</v>
      </c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6"/>
    </row>
    <row r="507" spans="1:19" ht="25.5" x14ac:dyDescent="0.25">
      <c r="A507" s="27" t="s">
        <v>280</v>
      </c>
      <c r="B507" s="27" t="s">
        <v>280</v>
      </c>
      <c r="C507" s="3" t="s">
        <v>281</v>
      </c>
      <c r="D507" s="27" t="s">
        <v>29</v>
      </c>
      <c r="E507" s="27" t="s">
        <v>282</v>
      </c>
      <c r="F507" s="27">
        <v>0</v>
      </c>
      <c r="G507" s="27" t="s">
        <v>284</v>
      </c>
      <c r="H507" s="27" t="s">
        <v>285</v>
      </c>
      <c r="I507" s="27" t="s">
        <v>286</v>
      </c>
      <c r="J507" s="27" t="s">
        <v>287</v>
      </c>
      <c r="K507" s="27" t="s">
        <v>288</v>
      </c>
      <c r="L507" s="27">
        <v>0</v>
      </c>
      <c r="M507" s="27">
        <v>0</v>
      </c>
      <c r="N507" s="27" t="s">
        <v>290</v>
      </c>
      <c r="O507" s="27" t="s">
        <v>291</v>
      </c>
      <c r="P507" s="27" t="s">
        <v>275</v>
      </c>
      <c r="Q507" s="27">
        <v>0</v>
      </c>
      <c r="R507" s="27">
        <v>0.3</v>
      </c>
      <c r="S507" s="27">
        <v>30</v>
      </c>
    </row>
    <row r="508" spans="1:19" ht="25.5" x14ac:dyDescent="0.25">
      <c r="A508" s="27" t="s">
        <v>368</v>
      </c>
      <c r="B508" s="27" t="s">
        <v>368</v>
      </c>
      <c r="C508" s="3" t="s">
        <v>369</v>
      </c>
      <c r="D508" s="27" t="s">
        <v>149</v>
      </c>
      <c r="E508" s="27" t="s">
        <v>370</v>
      </c>
      <c r="F508" s="27" t="s">
        <v>371</v>
      </c>
      <c r="G508" s="27" t="s">
        <v>36</v>
      </c>
      <c r="H508" s="27" t="s">
        <v>372</v>
      </c>
      <c r="I508" s="27" t="s">
        <v>230</v>
      </c>
      <c r="J508" s="27" t="s">
        <v>373</v>
      </c>
      <c r="K508" s="27" t="s">
        <v>374</v>
      </c>
      <c r="L508" s="27">
        <v>0.06</v>
      </c>
      <c r="M508" s="27" t="s">
        <v>102</v>
      </c>
      <c r="N508" s="27" t="s">
        <v>375</v>
      </c>
      <c r="O508" s="27" t="s">
        <v>299</v>
      </c>
      <c r="P508" s="27" t="s">
        <v>133</v>
      </c>
      <c r="Q508" s="27" t="s">
        <v>86</v>
      </c>
      <c r="R508" s="27">
        <v>0.2</v>
      </c>
      <c r="S508" s="27" t="s">
        <v>36</v>
      </c>
    </row>
    <row r="509" spans="1:19" x14ac:dyDescent="0.25">
      <c r="A509" s="27" t="s">
        <v>33</v>
      </c>
      <c r="B509" s="27" t="s">
        <v>33</v>
      </c>
      <c r="C509" s="10" t="s">
        <v>34</v>
      </c>
      <c r="D509" s="27" t="s">
        <v>149</v>
      </c>
      <c r="E509" s="27" t="s">
        <v>48</v>
      </c>
      <c r="F509" s="27" t="s">
        <v>629</v>
      </c>
      <c r="G509" s="27" t="s">
        <v>876</v>
      </c>
      <c r="H509" s="27" t="s">
        <v>107</v>
      </c>
      <c r="I509" s="27" t="s">
        <v>105</v>
      </c>
      <c r="J509" s="27" t="s">
        <v>36</v>
      </c>
      <c r="K509" s="27" t="s">
        <v>36</v>
      </c>
      <c r="L509" s="27">
        <v>1.2E-2</v>
      </c>
      <c r="M509" s="27" t="s">
        <v>108</v>
      </c>
      <c r="N509" s="27" t="s">
        <v>109</v>
      </c>
      <c r="O509" s="27" t="s">
        <v>110</v>
      </c>
      <c r="P509" s="27" t="s">
        <v>111</v>
      </c>
      <c r="Q509" s="27" t="s">
        <v>112</v>
      </c>
      <c r="R509" s="27">
        <v>0.6</v>
      </c>
      <c r="S509" s="27" t="s">
        <v>36</v>
      </c>
    </row>
    <row r="510" spans="1:19" x14ac:dyDescent="0.25">
      <c r="A510" s="27" t="s">
        <v>37</v>
      </c>
      <c r="B510" s="27" t="s">
        <v>38</v>
      </c>
      <c r="C510" s="10" t="s">
        <v>39</v>
      </c>
      <c r="D510" s="27" t="s">
        <v>40</v>
      </c>
      <c r="E510" s="27" t="s">
        <v>219</v>
      </c>
      <c r="F510" s="27" t="s">
        <v>778</v>
      </c>
      <c r="G510" s="27" t="s">
        <v>219</v>
      </c>
      <c r="H510" s="27" t="s">
        <v>101</v>
      </c>
      <c r="I510" s="27" t="s">
        <v>36</v>
      </c>
      <c r="J510" s="27" t="s">
        <v>36</v>
      </c>
      <c r="K510" s="27" t="s">
        <v>41</v>
      </c>
      <c r="L510" s="27">
        <v>0.1</v>
      </c>
      <c r="M510" s="27" t="s">
        <v>102</v>
      </c>
      <c r="N510" s="27" t="s">
        <v>103</v>
      </c>
      <c r="O510" s="27" t="s">
        <v>104</v>
      </c>
      <c r="P510" s="27" t="s">
        <v>36</v>
      </c>
      <c r="Q510" s="27" t="s">
        <v>105</v>
      </c>
      <c r="R510" s="27">
        <v>0.8</v>
      </c>
      <c r="S510" s="27" t="s">
        <v>106</v>
      </c>
    </row>
    <row r="511" spans="1:19" x14ac:dyDescent="0.25">
      <c r="A511" s="27" t="s">
        <v>224</v>
      </c>
      <c r="B511" s="27" t="s">
        <v>225</v>
      </c>
      <c r="C511" s="10" t="s">
        <v>226</v>
      </c>
      <c r="D511" s="27" t="s">
        <v>29</v>
      </c>
      <c r="E511" s="27" t="s">
        <v>201</v>
      </c>
      <c r="F511" s="27" t="s">
        <v>227</v>
      </c>
      <c r="G511" s="27">
        <v>30.83</v>
      </c>
      <c r="H511" s="27" t="s">
        <v>228</v>
      </c>
      <c r="I511" s="27" t="s">
        <v>105</v>
      </c>
      <c r="J511" s="27" t="s">
        <v>229</v>
      </c>
      <c r="K511" s="27">
        <v>1.4E-2</v>
      </c>
      <c r="L511" s="27">
        <v>0.13</v>
      </c>
      <c r="M511" s="27" t="s">
        <v>230</v>
      </c>
      <c r="N511" s="27" t="s">
        <v>231</v>
      </c>
      <c r="O511" s="27" t="s">
        <v>232</v>
      </c>
      <c r="P511" s="27" t="s">
        <v>233</v>
      </c>
      <c r="Q511" s="27" t="s">
        <v>234</v>
      </c>
      <c r="R511" s="27">
        <v>0</v>
      </c>
      <c r="S511" s="27" t="s">
        <v>235</v>
      </c>
    </row>
    <row r="512" spans="1:19" x14ac:dyDescent="0.25">
      <c r="A512" s="5"/>
      <c r="B512" s="5"/>
      <c r="C512" s="6" t="s">
        <v>42</v>
      </c>
      <c r="D512" s="5"/>
      <c r="E512" s="5">
        <v>23.02</v>
      </c>
      <c r="F512" s="5">
        <v>23.23</v>
      </c>
      <c r="G512" s="5">
        <v>61.91</v>
      </c>
      <c r="H512" s="5">
        <v>609.26</v>
      </c>
      <c r="I512" s="5">
        <v>0.28000000000000003</v>
      </c>
      <c r="J512" s="5">
        <v>1.8599999999999999</v>
      </c>
      <c r="K512" s="5">
        <v>146.01400000000001</v>
      </c>
      <c r="L512" s="5">
        <v>0.30199999999999999</v>
      </c>
      <c r="M512" s="5">
        <f t="shared" ref="M512:S512" si="67">+M507+M508+M509+M510+M511</f>
        <v>0.55000000000000004</v>
      </c>
      <c r="N512" s="5">
        <f t="shared" si="67"/>
        <v>446</v>
      </c>
      <c r="O512" s="5">
        <f t="shared" si="67"/>
        <v>760.4</v>
      </c>
      <c r="P512" s="5">
        <f t="shared" si="67"/>
        <v>61.6</v>
      </c>
      <c r="Q512" s="5">
        <f t="shared" si="67"/>
        <v>1.48</v>
      </c>
      <c r="R512" s="5">
        <f t="shared" si="67"/>
        <v>1.9000000000000001</v>
      </c>
      <c r="S512" s="5">
        <f t="shared" si="67"/>
        <v>39</v>
      </c>
    </row>
    <row r="513" spans="1:19" x14ac:dyDescent="0.25">
      <c r="A513" s="75" t="s">
        <v>43</v>
      </c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6"/>
    </row>
    <row r="514" spans="1:19" x14ac:dyDescent="0.25">
      <c r="A514" s="27">
        <v>230105</v>
      </c>
      <c r="B514" s="27">
        <v>230105</v>
      </c>
      <c r="C514" s="8" t="s">
        <v>1492</v>
      </c>
      <c r="D514" s="27" t="s">
        <v>29</v>
      </c>
      <c r="E514" s="27">
        <v>6</v>
      </c>
      <c r="F514" s="27">
        <v>6.4</v>
      </c>
      <c r="G514" s="27">
        <v>9.4</v>
      </c>
      <c r="H514" s="27">
        <v>120</v>
      </c>
      <c r="I514" s="27">
        <v>0.04</v>
      </c>
      <c r="J514" s="27">
        <v>1.2</v>
      </c>
      <c r="K514" s="27">
        <v>30</v>
      </c>
      <c r="L514" s="27">
        <v>0.26</v>
      </c>
      <c r="M514" s="27" t="s">
        <v>36</v>
      </c>
      <c r="N514" s="27">
        <v>242</v>
      </c>
      <c r="O514" s="27">
        <v>182</v>
      </c>
      <c r="P514" s="27">
        <v>28</v>
      </c>
      <c r="Q514" s="27" t="s">
        <v>86</v>
      </c>
      <c r="R514" s="27">
        <v>0.2</v>
      </c>
      <c r="S514" s="27" t="s">
        <v>159</v>
      </c>
    </row>
    <row r="515" spans="1:19" x14ac:dyDescent="0.25">
      <c r="A515" s="27">
        <v>210106</v>
      </c>
      <c r="B515" s="27">
        <v>210106</v>
      </c>
      <c r="C515" s="8" t="s">
        <v>499</v>
      </c>
      <c r="D515" s="27">
        <v>100</v>
      </c>
      <c r="E515" s="27">
        <v>0.8</v>
      </c>
      <c r="F515" s="27">
        <v>0.2</v>
      </c>
      <c r="G515" s="27">
        <v>7.5</v>
      </c>
      <c r="H515" s="27">
        <v>38</v>
      </c>
      <c r="I515" s="27">
        <v>0.06</v>
      </c>
      <c r="J515" s="27">
        <v>25</v>
      </c>
      <c r="K515" s="27" t="s">
        <v>500</v>
      </c>
      <c r="L515" s="27">
        <v>0</v>
      </c>
      <c r="M515" s="27" t="s">
        <v>220</v>
      </c>
      <c r="N515" s="27">
        <v>0</v>
      </c>
      <c r="O515" s="27" t="s">
        <v>222</v>
      </c>
      <c r="P515" s="27">
        <v>11</v>
      </c>
      <c r="Q515" s="27">
        <v>0.1</v>
      </c>
      <c r="R515" s="27">
        <v>0</v>
      </c>
      <c r="S515" s="27" t="s">
        <v>223</v>
      </c>
    </row>
    <row r="516" spans="1:19" x14ac:dyDescent="0.25">
      <c r="A516" s="5"/>
      <c r="B516" s="5"/>
      <c r="C516" s="6" t="s">
        <v>42</v>
      </c>
      <c r="D516" s="5"/>
      <c r="E516" s="5">
        <f>+E514+E515</f>
        <v>6.8</v>
      </c>
      <c r="F516" s="5">
        <f t="shared" ref="F516:S516" si="68">+F514+F515</f>
        <v>6.6000000000000005</v>
      </c>
      <c r="G516" s="5">
        <f t="shared" si="68"/>
        <v>16.899999999999999</v>
      </c>
      <c r="H516" s="5">
        <f t="shared" si="68"/>
        <v>158</v>
      </c>
      <c r="I516" s="5">
        <f t="shared" si="68"/>
        <v>0.1</v>
      </c>
      <c r="J516" s="5">
        <f t="shared" si="68"/>
        <v>26.2</v>
      </c>
      <c r="K516" s="5">
        <f t="shared" si="68"/>
        <v>39.380000000000003</v>
      </c>
      <c r="L516" s="5">
        <f t="shared" si="68"/>
        <v>0.26</v>
      </c>
      <c r="M516" s="5">
        <f t="shared" si="68"/>
        <v>0.55000000000000004</v>
      </c>
      <c r="N516" s="5">
        <f t="shared" si="68"/>
        <v>242</v>
      </c>
      <c r="O516" s="5">
        <f t="shared" si="68"/>
        <v>228.18</v>
      </c>
      <c r="P516" s="5">
        <f t="shared" si="68"/>
        <v>39</v>
      </c>
      <c r="Q516" s="5">
        <f t="shared" si="68"/>
        <v>0.30000000000000004</v>
      </c>
      <c r="R516" s="5">
        <f t="shared" si="68"/>
        <v>0.2</v>
      </c>
      <c r="S516" s="5">
        <f t="shared" si="68"/>
        <v>20.69</v>
      </c>
    </row>
    <row r="517" spans="1:19" x14ac:dyDescent="0.25">
      <c r="A517" s="75" t="s">
        <v>49</v>
      </c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6"/>
    </row>
    <row r="518" spans="1:19" ht="25.5" x14ac:dyDescent="0.25">
      <c r="A518" s="27" t="s">
        <v>501</v>
      </c>
      <c r="B518" s="27" t="s">
        <v>501</v>
      </c>
      <c r="C518" s="3" t="s">
        <v>502</v>
      </c>
      <c r="D518" s="27" t="s">
        <v>877</v>
      </c>
      <c r="E518" s="27" t="s">
        <v>138</v>
      </c>
      <c r="F518" s="27" t="s">
        <v>503</v>
      </c>
      <c r="G518" s="27" t="s">
        <v>504</v>
      </c>
      <c r="H518" s="27" t="s">
        <v>505</v>
      </c>
      <c r="I518" s="27" t="s">
        <v>105</v>
      </c>
      <c r="J518" s="27" t="s">
        <v>506</v>
      </c>
      <c r="K518" s="27" t="s">
        <v>36</v>
      </c>
      <c r="L518" s="27">
        <v>0.02</v>
      </c>
      <c r="M518" s="27" t="s">
        <v>507</v>
      </c>
      <c r="N518" s="27" t="s">
        <v>508</v>
      </c>
      <c r="O518" s="27" t="s">
        <v>509</v>
      </c>
      <c r="P518" s="27" t="s">
        <v>510</v>
      </c>
      <c r="Q518" s="27" t="s">
        <v>511</v>
      </c>
      <c r="R518" s="27">
        <v>0.2</v>
      </c>
      <c r="S518" s="27" t="s">
        <v>512</v>
      </c>
    </row>
    <row r="519" spans="1:19" x14ac:dyDescent="0.25">
      <c r="A519" s="27" t="s">
        <v>878</v>
      </c>
      <c r="B519" s="27" t="s">
        <v>879</v>
      </c>
      <c r="C519" s="10" t="s">
        <v>880</v>
      </c>
      <c r="D519" s="27" t="s">
        <v>29</v>
      </c>
      <c r="E519" s="27" t="s">
        <v>881</v>
      </c>
      <c r="F519" s="27" t="s">
        <v>882</v>
      </c>
      <c r="G519" s="27" t="s">
        <v>883</v>
      </c>
      <c r="H519" s="27" t="s">
        <v>884</v>
      </c>
      <c r="I519" s="27" t="s">
        <v>199</v>
      </c>
      <c r="J519" s="27" t="s">
        <v>885</v>
      </c>
      <c r="K519" s="27" t="s">
        <v>55</v>
      </c>
      <c r="L519" s="27">
        <v>0.05</v>
      </c>
      <c r="M519" s="27" t="s">
        <v>292</v>
      </c>
      <c r="N519" s="27" t="s">
        <v>886</v>
      </c>
      <c r="O519" s="27" t="s">
        <v>887</v>
      </c>
      <c r="P519" s="27" t="s">
        <v>888</v>
      </c>
      <c r="Q519" s="27" t="s">
        <v>889</v>
      </c>
      <c r="R519" s="27">
        <v>0.8</v>
      </c>
      <c r="S519" s="27" t="s">
        <v>890</v>
      </c>
    </row>
    <row r="520" spans="1:19" x14ac:dyDescent="0.25">
      <c r="A520" s="29" t="s">
        <v>74</v>
      </c>
      <c r="B520" s="29" t="s">
        <v>74</v>
      </c>
      <c r="C520" s="3" t="s">
        <v>75</v>
      </c>
      <c r="D520" s="29" t="s">
        <v>76</v>
      </c>
      <c r="E520" s="29">
        <v>12</v>
      </c>
      <c r="F520" s="29">
        <v>0</v>
      </c>
      <c r="G520" s="29">
        <v>50</v>
      </c>
      <c r="H520" s="29">
        <v>200</v>
      </c>
      <c r="I520" s="29">
        <v>0</v>
      </c>
      <c r="J520" s="29">
        <v>0</v>
      </c>
      <c r="K520" s="29">
        <v>300</v>
      </c>
      <c r="L520" s="29">
        <v>0</v>
      </c>
      <c r="M520" s="29">
        <v>0</v>
      </c>
      <c r="N520" s="29">
        <v>0</v>
      </c>
      <c r="O520" s="29">
        <v>0</v>
      </c>
      <c r="P520" s="29">
        <v>20</v>
      </c>
      <c r="Q520" s="29">
        <v>2</v>
      </c>
      <c r="R520" s="29">
        <v>0.2</v>
      </c>
      <c r="S520" s="29">
        <v>0</v>
      </c>
    </row>
    <row r="521" spans="1:19" x14ac:dyDescent="0.25">
      <c r="A521" s="27" t="s">
        <v>247</v>
      </c>
      <c r="B521" s="27" t="s">
        <v>248</v>
      </c>
      <c r="C521" s="10" t="s">
        <v>1482</v>
      </c>
      <c r="D521" s="27">
        <v>200</v>
      </c>
      <c r="E521" s="27">
        <v>5</v>
      </c>
      <c r="F521" s="27">
        <v>0</v>
      </c>
      <c r="G521" s="27" t="s">
        <v>251</v>
      </c>
      <c r="H521" s="27" t="s">
        <v>252</v>
      </c>
      <c r="I521" s="27" t="s">
        <v>253</v>
      </c>
      <c r="J521" s="27" t="s">
        <v>36</v>
      </c>
      <c r="K521" s="27" t="s">
        <v>61</v>
      </c>
      <c r="L521" s="27">
        <v>0.08</v>
      </c>
      <c r="M521" s="27">
        <v>0</v>
      </c>
      <c r="N521" s="27">
        <v>0</v>
      </c>
      <c r="O521" s="27">
        <v>0</v>
      </c>
      <c r="P521" s="27">
        <v>0</v>
      </c>
      <c r="Q521" s="27">
        <v>0</v>
      </c>
      <c r="R521" s="27">
        <v>0.1</v>
      </c>
      <c r="S521" s="27" t="s">
        <v>257</v>
      </c>
    </row>
    <row r="522" spans="1:19" x14ac:dyDescent="0.25">
      <c r="A522" s="27">
        <v>160223</v>
      </c>
      <c r="B522" s="27">
        <v>160224</v>
      </c>
      <c r="C522" s="10" t="s">
        <v>70</v>
      </c>
      <c r="D522" s="27" t="s">
        <v>29</v>
      </c>
      <c r="E522" s="27" t="s">
        <v>542</v>
      </c>
      <c r="F522" s="27">
        <v>2.08</v>
      </c>
      <c r="G522" s="27" t="s">
        <v>543</v>
      </c>
      <c r="H522" s="27" t="s">
        <v>544</v>
      </c>
      <c r="I522" s="27" t="s">
        <v>199</v>
      </c>
      <c r="J522" s="27" t="s">
        <v>545</v>
      </c>
      <c r="K522" s="27" t="s">
        <v>36</v>
      </c>
      <c r="L522" s="27">
        <v>0.05</v>
      </c>
      <c r="M522" s="27" t="s">
        <v>546</v>
      </c>
      <c r="N522" s="27" t="s">
        <v>547</v>
      </c>
      <c r="O522" s="27" t="s">
        <v>548</v>
      </c>
      <c r="P522" s="27" t="s">
        <v>549</v>
      </c>
      <c r="Q522" s="27" t="s">
        <v>550</v>
      </c>
      <c r="R522" s="27">
        <v>0.1</v>
      </c>
      <c r="S522" s="27" t="s">
        <v>551</v>
      </c>
    </row>
    <row r="523" spans="1:19" x14ac:dyDescent="0.25">
      <c r="A523" s="27">
        <v>120155</v>
      </c>
      <c r="B523" s="27">
        <v>120155</v>
      </c>
      <c r="C523" s="3" t="s">
        <v>1463</v>
      </c>
      <c r="D523" s="27">
        <v>20</v>
      </c>
      <c r="E523" s="27" t="s">
        <v>153</v>
      </c>
      <c r="F523" s="27" t="s">
        <v>196</v>
      </c>
      <c r="G523" s="27" t="s">
        <v>197</v>
      </c>
      <c r="H523" s="27" t="s">
        <v>198</v>
      </c>
      <c r="I523" s="27" t="s">
        <v>199</v>
      </c>
      <c r="J523" s="27" t="s">
        <v>36</v>
      </c>
      <c r="K523" s="27" t="s">
        <v>36</v>
      </c>
      <c r="L523" s="27">
        <f>0.012*2</f>
        <v>2.4E-2</v>
      </c>
      <c r="M523" s="27" t="s">
        <v>200</v>
      </c>
      <c r="N523" s="27" t="s">
        <v>201</v>
      </c>
      <c r="O523" s="27" t="s">
        <v>202</v>
      </c>
      <c r="P523" s="27" t="s">
        <v>203</v>
      </c>
      <c r="Q523" s="27" t="s">
        <v>148</v>
      </c>
      <c r="R523" s="27">
        <v>1.2</v>
      </c>
      <c r="S523" s="27" t="s">
        <v>36</v>
      </c>
    </row>
    <row r="524" spans="1:19" x14ac:dyDescent="0.25">
      <c r="A524" s="27" t="s">
        <v>65</v>
      </c>
      <c r="B524" s="27" t="s">
        <v>65</v>
      </c>
      <c r="C524" s="10" t="s">
        <v>1460</v>
      </c>
      <c r="D524" s="27" t="s">
        <v>149</v>
      </c>
      <c r="E524" s="27" t="s">
        <v>266</v>
      </c>
      <c r="F524" s="27" t="s">
        <v>267</v>
      </c>
      <c r="G524" s="27" t="s">
        <v>268</v>
      </c>
      <c r="H524" s="27" t="s">
        <v>113</v>
      </c>
      <c r="I524" s="27" t="s">
        <v>105</v>
      </c>
      <c r="J524" s="27" t="s">
        <v>36</v>
      </c>
      <c r="K524" s="27" t="s">
        <v>36</v>
      </c>
      <c r="L524" s="27">
        <v>1.2E-2</v>
      </c>
      <c r="M524" s="27" t="s">
        <v>114</v>
      </c>
      <c r="N524" s="27" t="s">
        <v>115</v>
      </c>
      <c r="O524" s="27" t="s">
        <v>115</v>
      </c>
      <c r="P524" s="27" t="s">
        <v>116</v>
      </c>
      <c r="Q524" s="27" t="s">
        <v>117</v>
      </c>
      <c r="R524" s="27">
        <v>0.6</v>
      </c>
      <c r="S524" s="27" t="s">
        <v>69</v>
      </c>
    </row>
    <row r="525" spans="1:19" x14ac:dyDescent="0.25">
      <c r="A525" s="5"/>
      <c r="B525" s="5"/>
      <c r="C525" s="6" t="s">
        <v>42</v>
      </c>
      <c r="D525" s="5"/>
      <c r="E525" s="5">
        <v>26.200000000000003</v>
      </c>
      <c r="F525" s="5">
        <v>16.659999999999997</v>
      </c>
      <c r="G525" s="5">
        <v>138.57999999999998</v>
      </c>
      <c r="H525" s="5">
        <v>807.01999999999987</v>
      </c>
      <c r="I525" s="5">
        <v>0.33999999999999997</v>
      </c>
      <c r="J525" s="5">
        <v>17.07</v>
      </c>
      <c r="K525" s="5">
        <v>331.8</v>
      </c>
      <c r="L525" s="5">
        <v>0.24600000000000002</v>
      </c>
      <c r="M525" s="5">
        <v>5.4799999999999995</v>
      </c>
      <c r="N525" s="5">
        <v>222.22</v>
      </c>
      <c r="O525" s="5">
        <v>212.73999999999998</v>
      </c>
      <c r="P525" s="5">
        <v>73.679999999999993</v>
      </c>
      <c r="Q525" s="5">
        <v>4.8199999999999994</v>
      </c>
      <c r="R525" s="5">
        <v>4.0999999999999996</v>
      </c>
      <c r="S525" s="5">
        <v>13.129999999999999</v>
      </c>
    </row>
    <row r="526" spans="1:19" x14ac:dyDescent="0.25">
      <c r="A526" s="75" t="s">
        <v>67</v>
      </c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6"/>
    </row>
    <row r="527" spans="1:19" x14ac:dyDescent="0.25">
      <c r="A527" s="27" t="s">
        <v>891</v>
      </c>
      <c r="B527" s="27" t="s">
        <v>892</v>
      </c>
      <c r="C527" s="10" t="s">
        <v>68</v>
      </c>
      <c r="D527" s="27">
        <v>80</v>
      </c>
      <c r="E527" s="27">
        <v>1.5</v>
      </c>
      <c r="F527" s="27">
        <v>1.96</v>
      </c>
      <c r="G527" s="27">
        <v>14.98</v>
      </c>
      <c r="H527" s="27">
        <v>83.4</v>
      </c>
      <c r="I527" s="27" t="s">
        <v>199</v>
      </c>
      <c r="J527" s="27" t="s">
        <v>156</v>
      </c>
      <c r="K527" s="27" t="s">
        <v>48</v>
      </c>
      <c r="L527" s="27">
        <v>0.03</v>
      </c>
      <c r="M527" s="27" t="s">
        <v>897</v>
      </c>
      <c r="N527" s="27" t="s">
        <v>898</v>
      </c>
      <c r="O527" s="27" t="s">
        <v>899</v>
      </c>
      <c r="P527" s="27" t="s">
        <v>900</v>
      </c>
      <c r="Q527" s="27" t="s">
        <v>207</v>
      </c>
      <c r="R527" s="27">
        <v>0.2</v>
      </c>
      <c r="S527" s="27" t="s">
        <v>177</v>
      </c>
    </row>
    <row r="528" spans="1:19" x14ac:dyDescent="0.25">
      <c r="A528" s="27">
        <v>160108</v>
      </c>
      <c r="B528" s="27">
        <v>160109</v>
      </c>
      <c r="C528" s="10" t="s">
        <v>1483</v>
      </c>
      <c r="D528" s="27" t="s">
        <v>29</v>
      </c>
      <c r="E528" s="27" t="s">
        <v>153</v>
      </c>
      <c r="F528" s="27" t="s">
        <v>551</v>
      </c>
      <c r="G528" s="27" t="s">
        <v>901</v>
      </c>
      <c r="H528" s="27" t="s">
        <v>902</v>
      </c>
      <c r="I528" s="27" t="s">
        <v>105</v>
      </c>
      <c r="J528" s="27" t="s">
        <v>300</v>
      </c>
      <c r="K528" s="27" t="s">
        <v>71</v>
      </c>
      <c r="L528" s="27">
        <v>0.13</v>
      </c>
      <c r="M528" s="27" t="s">
        <v>36</v>
      </c>
      <c r="N528" s="27" t="s">
        <v>903</v>
      </c>
      <c r="O528" s="27" t="s">
        <v>724</v>
      </c>
      <c r="P528" s="27" t="s">
        <v>274</v>
      </c>
      <c r="Q528" s="27" t="s">
        <v>102</v>
      </c>
      <c r="R528" s="27">
        <v>0.7</v>
      </c>
      <c r="S528" s="27" t="s">
        <v>545</v>
      </c>
    </row>
    <row r="529" spans="1:19" x14ac:dyDescent="0.25">
      <c r="A529" s="5"/>
      <c r="B529" s="5"/>
      <c r="C529" s="6" t="s">
        <v>42</v>
      </c>
      <c r="D529" s="5"/>
      <c r="E529" s="5">
        <v>6.55</v>
      </c>
      <c r="F529" s="5">
        <v>5.65</v>
      </c>
      <c r="G529" s="5">
        <v>46.65</v>
      </c>
      <c r="H529" s="5">
        <v>264.05</v>
      </c>
      <c r="I529" s="5">
        <v>0.06</v>
      </c>
      <c r="J529" s="5">
        <v>0.65999999999999992</v>
      </c>
      <c r="K529" s="5">
        <v>16.5</v>
      </c>
      <c r="L529" s="5">
        <v>0.16</v>
      </c>
      <c r="M529" s="5">
        <v>0.86</v>
      </c>
      <c r="N529" s="5">
        <v>140.21</v>
      </c>
      <c r="O529" s="5">
        <v>125.4</v>
      </c>
      <c r="P529" s="5">
        <v>19.46</v>
      </c>
      <c r="Q529" s="5">
        <v>0.45999999999999996</v>
      </c>
      <c r="R529" s="5">
        <v>0.89999999999999991</v>
      </c>
      <c r="S529" s="5">
        <v>10.75</v>
      </c>
    </row>
    <row r="530" spans="1:19" x14ac:dyDescent="0.25">
      <c r="A530" s="75" t="s">
        <v>73</v>
      </c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6"/>
    </row>
    <row r="531" spans="1:19" x14ac:dyDescent="0.25">
      <c r="A531" s="27" t="s">
        <v>585</v>
      </c>
      <c r="B531" s="27" t="s">
        <v>586</v>
      </c>
      <c r="C531" s="10" t="s">
        <v>904</v>
      </c>
      <c r="D531" s="27" t="s">
        <v>76</v>
      </c>
      <c r="E531" s="27">
        <v>10</v>
      </c>
      <c r="F531" s="27">
        <v>11.4</v>
      </c>
      <c r="G531" s="27">
        <v>5</v>
      </c>
      <c r="H531" s="27">
        <v>158</v>
      </c>
      <c r="I531" s="27" t="s">
        <v>219</v>
      </c>
      <c r="J531" s="27" t="s">
        <v>36</v>
      </c>
      <c r="K531" s="27" t="s">
        <v>36</v>
      </c>
      <c r="L531" s="27">
        <v>0.13</v>
      </c>
      <c r="M531" s="27" t="s">
        <v>591</v>
      </c>
      <c r="N531" s="27" t="s">
        <v>592</v>
      </c>
      <c r="O531" s="27" t="s">
        <v>593</v>
      </c>
      <c r="P531" s="27" t="s">
        <v>594</v>
      </c>
      <c r="Q531" s="27" t="s">
        <v>595</v>
      </c>
      <c r="R531" s="27">
        <v>0.8</v>
      </c>
      <c r="S531" s="27" t="s">
        <v>596</v>
      </c>
    </row>
    <row r="532" spans="1:19" x14ac:dyDescent="0.25">
      <c r="A532" s="27" t="s">
        <v>597</v>
      </c>
      <c r="B532" s="27" t="s">
        <v>598</v>
      </c>
      <c r="C532" s="10" t="s">
        <v>599</v>
      </c>
      <c r="D532" s="27">
        <v>200</v>
      </c>
      <c r="E532" s="27" t="s">
        <v>600</v>
      </c>
      <c r="F532" s="27" t="s">
        <v>601</v>
      </c>
      <c r="G532" s="27" t="s">
        <v>602</v>
      </c>
      <c r="H532" s="27" t="s">
        <v>603</v>
      </c>
      <c r="I532" s="27" t="s">
        <v>373</v>
      </c>
      <c r="J532" s="27" t="s">
        <v>588</v>
      </c>
      <c r="K532" s="27" t="s">
        <v>57</v>
      </c>
      <c r="L532" s="27">
        <v>0.1</v>
      </c>
      <c r="M532" s="27" t="s">
        <v>373</v>
      </c>
      <c r="N532" s="27" t="s">
        <v>604</v>
      </c>
      <c r="O532" s="27" t="s">
        <v>605</v>
      </c>
      <c r="P532" s="27" t="s">
        <v>606</v>
      </c>
      <c r="Q532" s="27" t="s">
        <v>79</v>
      </c>
      <c r="R532" s="27">
        <v>0.3</v>
      </c>
      <c r="S532" s="27" t="s">
        <v>607</v>
      </c>
    </row>
    <row r="533" spans="1:19" x14ac:dyDescent="0.25">
      <c r="A533" s="53">
        <v>160237</v>
      </c>
      <c r="B533" s="53" t="s">
        <v>329</v>
      </c>
      <c r="C533" s="10" t="s">
        <v>1484</v>
      </c>
      <c r="D533" s="27" t="s">
        <v>29</v>
      </c>
      <c r="E533" s="27" t="s">
        <v>330</v>
      </c>
      <c r="F533" s="27" t="s">
        <v>331</v>
      </c>
      <c r="G533" s="27" t="s">
        <v>332</v>
      </c>
      <c r="H533" s="27" t="s">
        <v>333</v>
      </c>
      <c r="I533" s="27">
        <v>0</v>
      </c>
      <c r="J533" s="27">
        <v>0</v>
      </c>
      <c r="K533" s="27">
        <v>0</v>
      </c>
      <c r="L533" s="27">
        <v>0</v>
      </c>
      <c r="M533" s="27">
        <v>0</v>
      </c>
      <c r="N533" s="27" t="s">
        <v>154</v>
      </c>
      <c r="O533" s="27" t="s">
        <v>334</v>
      </c>
      <c r="P533" s="27" t="s">
        <v>335</v>
      </c>
      <c r="Q533" s="27">
        <v>0</v>
      </c>
      <c r="R533" s="27">
        <v>0.8</v>
      </c>
      <c r="S533" s="27" t="s">
        <v>36</v>
      </c>
    </row>
    <row r="534" spans="1:19" x14ac:dyDescent="0.25">
      <c r="A534" s="27" t="s">
        <v>37</v>
      </c>
      <c r="B534" s="27" t="s">
        <v>38</v>
      </c>
      <c r="C534" s="10" t="s">
        <v>39</v>
      </c>
      <c r="D534" s="27" t="s">
        <v>40</v>
      </c>
      <c r="E534" s="27" t="s">
        <v>219</v>
      </c>
      <c r="F534" s="27" t="s">
        <v>778</v>
      </c>
      <c r="G534" s="27" t="s">
        <v>219</v>
      </c>
      <c r="H534" s="27" t="s">
        <v>101</v>
      </c>
      <c r="I534" s="27" t="s">
        <v>36</v>
      </c>
      <c r="J534" s="27" t="s">
        <v>36</v>
      </c>
      <c r="K534" s="27" t="s">
        <v>41</v>
      </c>
      <c r="L534" s="27">
        <v>0.1</v>
      </c>
      <c r="M534" s="27" t="s">
        <v>102</v>
      </c>
      <c r="N534" s="27" t="s">
        <v>103</v>
      </c>
      <c r="O534" s="27" t="s">
        <v>104</v>
      </c>
      <c r="P534" s="27" t="s">
        <v>36</v>
      </c>
      <c r="Q534" s="27" t="s">
        <v>105</v>
      </c>
      <c r="R534" s="27">
        <v>0.5</v>
      </c>
      <c r="S534" s="27" t="s">
        <v>106</v>
      </c>
    </row>
    <row r="535" spans="1:19" x14ac:dyDescent="0.25">
      <c r="A535" s="27" t="s">
        <v>33</v>
      </c>
      <c r="B535" s="27" t="s">
        <v>33</v>
      </c>
      <c r="C535" s="10" t="s">
        <v>34</v>
      </c>
      <c r="D535" s="27" t="s">
        <v>149</v>
      </c>
      <c r="E535" s="27" t="s">
        <v>48</v>
      </c>
      <c r="F535" s="27">
        <v>4.58</v>
      </c>
      <c r="G535" s="27" t="s">
        <v>876</v>
      </c>
      <c r="H535" s="27" t="s">
        <v>107</v>
      </c>
      <c r="I535" s="27" t="s">
        <v>105</v>
      </c>
      <c r="J535" s="27" t="s">
        <v>36</v>
      </c>
      <c r="K535" s="27" t="s">
        <v>36</v>
      </c>
      <c r="L535" s="27">
        <v>1.2E-2</v>
      </c>
      <c r="M535" s="27" t="s">
        <v>108</v>
      </c>
      <c r="N535" s="27" t="s">
        <v>109</v>
      </c>
      <c r="O535" s="27" t="s">
        <v>110</v>
      </c>
      <c r="P535" s="27" t="s">
        <v>111</v>
      </c>
      <c r="Q535" s="27" t="s">
        <v>112</v>
      </c>
      <c r="R535" s="27">
        <v>0.2</v>
      </c>
      <c r="S535" s="27" t="s">
        <v>36</v>
      </c>
    </row>
    <row r="536" spans="1:19" x14ac:dyDescent="0.25">
      <c r="A536" s="27" t="s">
        <v>65</v>
      </c>
      <c r="B536" s="27" t="s">
        <v>65</v>
      </c>
      <c r="C536" s="10" t="s">
        <v>66</v>
      </c>
      <c r="D536" s="27" t="s">
        <v>149</v>
      </c>
      <c r="E536" s="27" t="s">
        <v>266</v>
      </c>
      <c r="F536" s="27" t="s">
        <v>267</v>
      </c>
      <c r="G536" s="27" t="s">
        <v>268</v>
      </c>
      <c r="H536" s="27" t="s">
        <v>113</v>
      </c>
      <c r="I536" s="27" t="s">
        <v>105</v>
      </c>
      <c r="J536" s="27" t="s">
        <v>36</v>
      </c>
      <c r="K536" s="27" t="s">
        <v>36</v>
      </c>
      <c r="L536" s="27">
        <v>2.4E-2</v>
      </c>
      <c r="M536" s="27" t="s">
        <v>114</v>
      </c>
      <c r="N536" s="27" t="s">
        <v>115</v>
      </c>
      <c r="O536" s="27" t="s">
        <v>115</v>
      </c>
      <c r="P536" s="27" t="s">
        <v>116</v>
      </c>
      <c r="Q536" s="27" t="s">
        <v>117</v>
      </c>
      <c r="R536" s="27">
        <v>0.3</v>
      </c>
      <c r="S536" s="27" t="s">
        <v>69</v>
      </c>
    </row>
    <row r="537" spans="1:19" x14ac:dyDescent="0.25">
      <c r="A537" s="5"/>
      <c r="B537" s="5"/>
      <c r="C537" s="6" t="s">
        <v>42</v>
      </c>
      <c r="D537" s="5"/>
      <c r="E537" s="5">
        <v>17.490000000000002</v>
      </c>
      <c r="F537" s="5">
        <v>30.009999999999998</v>
      </c>
      <c r="G537" s="5">
        <v>73.97999999999999</v>
      </c>
      <c r="H537" s="5">
        <v>596.63</v>
      </c>
      <c r="I537" s="5">
        <v>0.26</v>
      </c>
      <c r="J537" s="5">
        <v>12</v>
      </c>
      <c r="K537" s="5">
        <f t="shared" ref="K537:S537" si="69">+K531+K532+K533+K534+K535+K536</f>
        <v>37.200000000000003</v>
      </c>
      <c r="L537" s="5">
        <f t="shared" si="69"/>
        <v>0.36600000000000005</v>
      </c>
      <c r="M537" s="5">
        <f t="shared" si="69"/>
        <v>2.83</v>
      </c>
      <c r="N537" s="5">
        <f t="shared" si="69"/>
        <v>103.12</v>
      </c>
      <c r="O537" s="5">
        <f t="shared" si="69"/>
        <v>322.73</v>
      </c>
      <c r="P537" s="5">
        <f t="shared" si="69"/>
        <v>61.01</v>
      </c>
      <c r="Q537" s="5">
        <f t="shared" si="69"/>
        <v>4.45</v>
      </c>
      <c r="R537" s="5">
        <f t="shared" si="69"/>
        <v>2.9000000000000004</v>
      </c>
      <c r="S537" s="5">
        <f t="shared" si="69"/>
        <v>14.72</v>
      </c>
    </row>
    <row r="538" spans="1:19" x14ac:dyDescent="0.25">
      <c r="A538" s="75" t="s">
        <v>118</v>
      </c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6"/>
    </row>
    <row r="539" spans="1:19" x14ac:dyDescent="0.25">
      <c r="A539" s="27" t="s">
        <v>119</v>
      </c>
      <c r="B539" s="27" t="s">
        <v>119</v>
      </c>
      <c r="C539" s="10" t="s">
        <v>120</v>
      </c>
      <c r="D539" s="27" t="s">
        <v>121</v>
      </c>
      <c r="E539" s="27">
        <v>0</v>
      </c>
      <c r="F539" s="27" t="s">
        <v>114</v>
      </c>
      <c r="G539" s="27">
        <v>7.75</v>
      </c>
      <c r="H539" s="27">
        <v>6.2</v>
      </c>
      <c r="I539" s="27">
        <v>0.15</v>
      </c>
      <c r="J539" s="27">
        <v>0</v>
      </c>
      <c r="K539" s="27">
        <v>140</v>
      </c>
      <c r="L539" s="27">
        <v>0</v>
      </c>
      <c r="M539" s="27">
        <v>0</v>
      </c>
      <c r="N539" s="27">
        <v>0</v>
      </c>
      <c r="O539" s="27">
        <v>0</v>
      </c>
      <c r="P539" s="27">
        <v>0</v>
      </c>
      <c r="Q539" s="27">
        <v>0</v>
      </c>
      <c r="R539" s="27">
        <v>0</v>
      </c>
      <c r="S539" s="27">
        <v>0</v>
      </c>
    </row>
    <row r="540" spans="1:19" x14ac:dyDescent="0.25">
      <c r="A540" s="5"/>
      <c r="B540" s="5"/>
      <c r="C540" s="6" t="s">
        <v>42</v>
      </c>
      <c r="D540" s="5"/>
      <c r="E540" s="5">
        <f>+E539</f>
        <v>0</v>
      </c>
      <c r="F540" s="5" t="str">
        <f t="shared" ref="F540:S540" si="70">+F539</f>
        <v>0,18</v>
      </c>
      <c r="G540" s="5">
        <f t="shared" si="70"/>
        <v>7.75</v>
      </c>
      <c r="H540" s="5">
        <f t="shared" si="70"/>
        <v>6.2</v>
      </c>
      <c r="I540" s="5">
        <f t="shared" si="70"/>
        <v>0.15</v>
      </c>
      <c r="J540" s="5">
        <f t="shared" si="70"/>
        <v>0</v>
      </c>
      <c r="K540" s="5">
        <f t="shared" si="70"/>
        <v>140</v>
      </c>
      <c r="L540" s="5">
        <f t="shared" si="70"/>
        <v>0</v>
      </c>
      <c r="M540" s="5">
        <f t="shared" si="70"/>
        <v>0</v>
      </c>
      <c r="N540" s="5">
        <f t="shared" si="70"/>
        <v>0</v>
      </c>
      <c r="O540" s="5">
        <f t="shared" si="70"/>
        <v>0</v>
      </c>
      <c r="P540" s="5">
        <f t="shared" si="70"/>
        <v>0</v>
      </c>
      <c r="Q540" s="5">
        <f t="shared" si="70"/>
        <v>0</v>
      </c>
      <c r="R540" s="5">
        <f t="shared" si="70"/>
        <v>0</v>
      </c>
      <c r="S540" s="5">
        <f t="shared" si="70"/>
        <v>0</v>
      </c>
    </row>
    <row r="541" spans="1:19" x14ac:dyDescent="0.25">
      <c r="A541" s="5"/>
      <c r="B541" s="5"/>
      <c r="C541" s="6" t="s">
        <v>125</v>
      </c>
      <c r="D541" s="5"/>
      <c r="E541" s="7">
        <f t="shared" ref="E541:S541" si="71">+E512+E516+E525+E529+E537+E540</f>
        <v>80.06</v>
      </c>
      <c r="F541" s="7">
        <f t="shared" si="71"/>
        <v>82.33</v>
      </c>
      <c r="G541" s="7">
        <f t="shared" si="71"/>
        <v>345.77</v>
      </c>
      <c r="H541" s="7">
        <f t="shared" si="71"/>
        <v>2441.1599999999994</v>
      </c>
      <c r="I541" s="7">
        <f t="shared" si="71"/>
        <v>1.19</v>
      </c>
      <c r="J541" s="7">
        <f t="shared" si="71"/>
        <v>57.789999999999992</v>
      </c>
      <c r="K541" s="7">
        <f t="shared" si="71"/>
        <v>710.89400000000001</v>
      </c>
      <c r="L541" s="7">
        <f t="shared" si="71"/>
        <v>1.3340000000000001</v>
      </c>
      <c r="M541" s="7">
        <f t="shared" si="71"/>
        <v>10.27</v>
      </c>
      <c r="N541" s="7">
        <f t="shared" si="71"/>
        <v>1153.5500000000002</v>
      </c>
      <c r="O541" s="7">
        <f t="shared" si="71"/>
        <v>1649.45</v>
      </c>
      <c r="P541" s="7">
        <f t="shared" si="71"/>
        <v>254.74999999999997</v>
      </c>
      <c r="Q541" s="7">
        <f t="shared" si="71"/>
        <v>11.51</v>
      </c>
      <c r="R541" s="7">
        <f t="shared" si="71"/>
        <v>10</v>
      </c>
      <c r="S541" s="7">
        <f t="shared" si="71"/>
        <v>98.289999999999992</v>
      </c>
    </row>
    <row r="542" spans="1:19" x14ac:dyDescent="0.25">
      <c r="A542" s="27"/>
      <c r="B542" s="27"/>
      <c r="C542" s="10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</row>
    <row r="543" spans="1:19" x14ac:dyDescent="0.25">
      <c r="A543" s="27"/>
      <c r="B543" s="27"/>
      <c r="C543" s="1"/>
      <c r="D543" s="27"/>
      <c r="E543" s="27"/>
      <c r="F543" s="27"/>
      <c r="G543" s="27"/>
      <c r="H543" s="28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</row>
    <row r="544" spans="1:19" x14ac:dyDescent="0.25">
      <c r="A544" s="79" t="s">
        <v>0</v>
      </c>
      <c r="B544" s="79" t="s">
        <v>1</v>
      </c>
      <c r="C544" s="73" t="s">
        <v>126</v>
      </c>
      <c r="D544" s="72" t="s">
        <v>127</v>
      </c>
      <c r="E544" s="72" t="s">
        <v>8</v>
      </c>
      <c r="F544" s="72" t="s">
        <v>9</v>
      </c>
      <c r="G544" s="72" t="s">
        <v>10</v>
      </c>
      <c r="H544" s="77" t="s">
        <v>5</v>
      </c>
      <c r="I544" s="72" t="s">
        <v>6</v>
      </c>
      <c r="J544" s="72"/>
      <c r="K544" s="72"/>
      <c r="L544" s="72"/>
      <c r="M544" s="72"/>
      <c r="N544" s="72" t="s">
        <v>7</v>
      </c>
      <c r="O544" s="72"/>
      <c r="P544" s="72"/>
      <c r="Q544" s="72"/>
      <c r="R544" s="72"/>
      <c r="S544" s="72"/>
    </row>
    <row r="545" spans="1:19" ht="28.15" customHeight="1" x14ac:dyDescent="0.25">
      <c r="A545" s="79"/>
      <c r="B545" s="79"/>
      <c r="C545" s="80"/>
      <c r="D545" s="72"/>
      <c r="E545" s="72"/>
      <c r="F545" s="72"/>
      <c r="G545" s="72"/>
      <c r="H545" s="78"/>
      <c r="I545" s="72" t="s">
        <v>11</v>
      </c>
      <c r="J545" s="72" t="s">
        <v>12</v>
      </c>
      <c r="K545" s="72" t="s">
        <v>13</v>
      </c>
      <c r="L545" s="72" t="s">
        <v>14</v>
      </c>
      <c r="M545" s="79" t="s">
        <v>15</v>
      </c>
      <c r="N545" s="72" t="s">
        <v>16</v>
      </c>
      <c r="O545" s="72" t="s">
        <v>17</v>
      </c>
      <c r="P545" s="72" t="s">
        <v>18</v>
      </c>
      <c r="Q545" s="72" t="s">
        <v>19</v>
      </c>
      <c r="R545" s="73" t="s">
        <v>20</v>
      </c>
      <c r="S545" s="72" t="s">
        <v>21</v>
      </c>
    </row>
    <row r="546" spans="1:19" x14ac:dyDescent="0.25">
      <c r="A546" s="79"/>
      <c r="B546" s="79"/>
      <c r="C546" s="74"/>
      <c r="D546" s="27" t="s">
        <v>22</v>
      </c>
      <c r="E546" s="27" t="s">
        <v>22</v>
      </c>
      <c r="F546" s="27" t="s">
        <v>22</v>
      </c>
      <c r="G546" s="27" t="s">
        <v>22</v>
      </c>
      <c r="H546" s="27" t="s">
        <v>23</v>
      </c>
      <c r="I546" s="72"/>
      <c r="J546" s="72"/>
      <c r="K546" s="72"/>
      <c r="L546" s="72"/>
      <c r="M546" s="79"/>
      <c r="N546" s="72"/>
      <c r="O546" s="72"/>
      <c r="P546" s="72"/>
      <c r="Q546" s="72"/>
      <c r="R546" s="74"/>
      <c r="S546" s="72"/>
    </row>
    <row r="547" spans="1:19" x14ac:dyDescent="0.25">
      <c r="A547" s="27"/>
      <c r="B547" s="27"/>
      <c r="C547" s="10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</row>
    <row r="548" spans="1:19" x14ac:dyDescent="0.25">
      <c r="A548" s="75" t="s">
        <v>905</v>
      </c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6"/>
    </row>
    <row r="549" spans="1:19" x14ac:dyDescent="0.25">
      <c r="A549" s="75" t="s">
        <v>25</v>
      </c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6"/>
    </row>
    <row r="550" spans="1:19" x14ac:dyDescent="0.25">
      <c r="A550" s="31" t="s">
        <v>1435</v>
      </c>
      <c r="B550" s="31" t="s">
        <v>1318</v>
      </c>
      <c r="C550" s="30" t="s">
        <v>1312</v>
      </c>
      <c r="D550" s="31">
        <v>150</v>
      </c>
      <c r="E550" s="31">
        <v>5.0199999999999996</v>
      </c>
      <c r="F550" s="31">
        <v>8.0399999999999991</v>
      </c>
      <c r="G550" s="31">
        <v>10.75</v>
      </c>
      <c r="H550" s="31">
        <v>175.38</v>
      </c>
      <c r="I550" s="31" t="s">
        <v>77</v>
      </c>
      <c r="J550" s="31">
        <v>0.37</v>
      </c>
      <c r="K550" s="31" t="s">
        <v>511</v>
      </c>
      <c r="L550" s="31" t="s">
        <v>1432</v>
      </c>
      <c r="M550" s="31" t="s">
        <v>889</v>
      </c>
      <c r="N550" s="31" t="s">
        <v>1316</v>
      </c>
      <c r="O550" s="31" t="s">
        <v>1317</v>
      </c>
      <c r="P550" s="31" t="s">
        <v>1433</v>
      </c>
      <c r="Q550" s="31" t="s">
        <v>925</v>
      </c>
      <c r="R550" s="4">
        <v>0</v>
      </c>
      <c r="S550" s="31" t="s">
        <v>1434</v>
      </c>
    </row>
    <row r="551" spans="1:19" x14ac:dyDescent="0.25">
      <c r="A551" s="27" t="s">
        <v>33</v>
      </c>
      <c r="B551" s="27" t="s">
        <v>33</v>
      </c>
      <c r="C551" s="10" t="s">
        <v>34</v>
      </c>
      <c r="D551" s="27" t="s">
        <v>35</v>
      </c>
      <c r="E551" s="27" t="s">
        <v>153</v>
      </c>
      <c r="F551" s="27" t="s">
        <v>196</v>
      </c>
      <c r="G551" s="27" t="s">
        <v>197</v>
      </c>
      <c r="H551" s="27" t="s">
        <v>198</v>
      </c>
      <c r="I551" s="27" t="s">
        <v>199</v>
      </c>
      <c r="J551" s="27" t="s">
        <v>36</v>
      </c>
      <c r="K551" s="27" t="s">
        <v>36</v>
      </c>
      <c r="L551" s="27">
        <v>2.4E-2</v>
      </c>
      <c r="M551" s="27" t="s">
        <v>200</v>
      </c>
      <c r="N551" s="27" t="s">
        <v>201</v>
      </c>
      <c r="O551" s="27" t="s">
        <v>202</v>
      </c>
      <c r="P551" s="27" t="s">
        <v>203</v>
      </c>
      <c r="Q551" s="27" t="s">
        <v>148</v>
      </c>
      <c r="R551" s="27">
        <v>0.1</v>
      </c>
      <c r="S551" s="27" t="s">
        <v>36</v>
      </c>
    </row>
    <row r="552" spans="1:19" x14ac:dyDescent="0.25">
      <c r="A552" s="27" t="s">
        <v>37</v>
      </c>
      <c r="B552" s="27" t="s">
        <v>38</v>
      </c>
      <c r="C552" s="10" t="s">
        <v>39</v>
      </c>
      <c r="D552" s="27" t="s">
        <v>40</v>
      </c>
      <c r="E552" s="27" t="s">
        <v>219</v>
      </c>
      <c r="F552" s="27" t="s">
        <v>778</v>
      </c>
      <c r="G552" s="27" t="s">
        <v>219</v>
      </c>
      <c r="H552" s="27" t="s">
        <v>101</v>
      </c>
      <c r="I552" s="27" t="s">
        <v>36</v>
      </c>
      <c r="J552" s="27" t="s">
        <v>36</v>
      </c>
      <c r="K552" s="27" t="s">
        <v>41</v>
      </c>
      <c r="L552" s="27">
        <v>0.1</v>
      </c>
      <c r="M552" s="27" t="s">
        <v>102</v>
      </c>
      <c r="N552" s="27" t="s">
        <v>103</v>
      </c>
      <c r="O552" s="27" t="s">
        <v>104</v>
      </c>
      <c r="P552" s="27" t="s">
        <v>36</v>
      </c>
      <c r="Q552" s="27" t="s">
        <v>105</v>
      </c>
      <c r="R552" s="27">
        <v>0.5</v>
      </c>
      <c r="S552" s="27" t="s">
        <v>106</v>
      </c>
    </row>
    <row r="553" spans="1:19" x14ac:dyDescent="0.25">
      <c r="A553" s="27" t="s">
        <v>608</v>
      </c>
      <c r="B553" s="27" t="s">
        <v>608</v>
      </c>
      <c r="C553" s="10" t="s">
        <v>609</v>
      </c>
      <c r="D553" s="27" t="s">
        <v>29</v>
      </c>
      <c r="E553" s="27" t="s">
        <v>103</v>
      </c>
      <c r="F553" s="27" t="s">
        <v>610</v>
      </c>
      <c r="G553" s="27" t="s">
        <v>611</v>
      </c>
      <c r="H553" s="27" t="s">
        <v>612</v>
      </c>
      <c r="I553" s="27" t="s">
        <v>230</v>
      </c>
      <c r="J553" s="27" t="s">
        <v>112</v>
      </c>
      <c r="K553" s="27" t="s">
        <v>55</v>
      </c>
      <c r="L553" s="27">
        <v>0</v>
      </c>
      <c r="M553" s="27" t="s">
        <v>36</v>
      </c>
      <c r="N553" s="27" t="s">
        <v>613</v>
      </c>
      <c r="O553" s="27" t="s">
        <v>614</v>
      </c>
      <c r="P553" s="27" t="s">
        <v>596</v>
      </c>
      <c r="Q553" s="27" t="s">
        <v>426</v>
      </c>
      <c r="R553" s="27">
        <v>0.8</v>
      </c>
      <c r="S553" s="27" t="s">
        <v>182</v>
      </c>
    </row>
    <row r="554" spans="1:19" x14ac:dyDescent="0.25">
      <c r="A554" s="5"/>
      <c r="B554" s="5"/>
      <c r="C554" s="6" t="s">
        <v>42</v>
      </c>
      <c r="D554" s="5"/>
      <c r="E554" s="5">
        <v>8.92</v>
      </c>
      <c r="F554" s="5">
        <v>16.59</v>
      </c>
      <c r="G554" s="5">
        <v>38.5</v>
      </c>
      <c r="H554" s="5">
        <v>340.24</v>
      </c>
      <c r="I554" s="5">
        <v>6.0000000000000005E-2</v>
      </c>
      <c r="J554" s="5">
        <v>0.38</v>
      </c>
      <c r="K554" s="5">
        <v>88</v>
      </c>
      <c r="L554" s="5">
        <v>0.184</v>
      </c>
      <c r="M554" s="5">
        <v>0.88</v>
      </c>
      <c r="N554" s="5">
        <v>106.95</v>
      </c>
      <c r="O554" s="5">
        <v>185.67000000000002</v>
      </c>
      <c r="P554" s="5">
        <v>17.799999999999997</v>
      </c>
      <c r="Q554" s="5">
        <v>0.78999999999999992</v>
      </c>
      <c r="R554" s="5">
        <v>1.5</v>
      </c>
      <c r="S554" s="5">
        <v>4.5</v>
      </c>
    </row>
    <row r="555" spans="1:19" x14ac:dyDescent="0.25">
      <c r="A555" s="75" t="s">
        <v>43</v>
      </c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6"/>
    </row>
    <row r="556" spans="1:19" x14ac:dyDescent="0.25">
      <c r="A556" s="27">
        <v>230103</v>
      </c>
      <c r="B556" s="27">
        <v>230103</v>
      </c>
      <c r="C556" s="8" t="s">
        <v>151</v>
      </c>
      <c r="D556" s="27" t="s">
        <v>29</v>
      </c>
      <c r="E556" s="27" t="s">
        <v>152</v>
      </c>
      <c r="F556" s="27" t="s">
        <v>153</v>
      </c>
      <c r="G556" s="27" t="s">
        <v>154</v>
      </c>
      <c r="H556" s="27" t="s">
        <v>155</v>
      </c>
      <c r="I556" s="27" t="s">
        <v>156</v>
      </c>
      <c r="J556" s="27" t="s">
        <v>103</v>
      </c>
      <c r="K556" s="27">
        <v>0.02</v>
      </c>
      <c r="L556" s="27">
        <v>0.3</v>
      </c>
      <c r="M556" s="27" t="s">
        <v>36</v>
      </c>
      <c r="N556" s="27" t="s">
        <v>157</v>
      </c>
      <c r="O556" s="27" t="s">
        <v>158</v>
      </c>
      <c r="P556" s="27" t="s">
        <v>41</v>
      </c>
      <c r="Q556" s="27" t="s">
        <v>86</v>
      </c>
      <c r="R556" s="27">
        <v>0.3</v>
      </c>
      <c r="S556" s="27" t="s">
        <v>159</v>
      </c>
    </row>
    <row r="557" spans="1:19" x14ac:dyDescent="0.25">
      <c r="A557" s="27">
        <v>210106</v>
      </c>
      <c r="B557" s="27">
        <v>210106</v>
      </c>
      <c r="C557" s="8" t="s">
        <v>499</v>
      </c>
      <c r="D557" s="27">
        <v>100</v>
      </c>
      <c r="E557" s="27">
        <v>0.8</v>
      </c>
      <c r="F557" s="27">
        <v>0.2</v>
      </c>
      <c r="G557" s="27">
        <v>7.5</v>
      </c>
      <c r="H557" s="27">
        <v>38</v>
      </c>
      <c r="I557" s="27">
        <v>0.06</v>
      </c>
      <c r="J557" s="27">
        <v>2.2999999999999998</v>
      </c>
      <c r="K557" s="27" t="s">
        <v>500</v>
      </c>
      <c r="L557" s="27">
        <v>0</v>
      </c>
      <c r="M557" s="27" t="s">
        <v>220</v>
      </c>
      <c r="N557" s="27">
        <v>35</v>
      </c>
      <c r="O557" s="27" t="s">
        <v>222</v>
      </c>
      <c r="P557" s="27">
        <v>11</v>
      </c>
      <c r="Q557" s="27">
        <v>0</v>
      </c>
      <c r="R557" s="27">
        <v>0</v>
      </c>
      <c r="S557" s="27" t="s">
        <v>223</v>
      </c>
    </row>
    <row r="558" spans="1:19" x14ac:dyDescent="0.25">
      <c r="A558" s="5"/>
      <c r="B558" s="5"/>
      <c r="C558" s="6" t="s">
        <v>42</v>
      </c>
      <c r="D558" s="5"/>
      <c r="E558" s="5">
        <f>+E556+E557</f>
        <v>9</v>
      </c>
      <c r="F558" s="5">
        <f t="shared" ref="F558:S558" si="72">+F556+F557</f>
        <v>3.2</v>
      </c>
      <c r="G558" s="5">
        <f t="shared" si="72"/>
        <v>19.3</v>
      </c>
      <c r="H558" s="5">
        <f t="shared" si="72"/>
        <v>152</v>
      </c>
      <c r="I558" s="5">
        <f t="shared" si="72"/>
        <v>0.12</v>
      </c>
      <c r="J558" s="5">
        <f t="shared" si="72"/>
        <v>3.5</v>
      </c>
      <c r="K558" s="5">
        <f t="shared" si="72"/>
        <v>9.4</v>
      </c>
      <c r="L558" s="5">
        <f t="shared" si="72"/>
        <v>0.3</v>
      </c>
      <c r="M558" s="5">
        <f t="shared" si="72"/>
        <v>0.55000000000000004</v>
      </c>
      <c r="N558" s="5">
        <f t="shared" si="72"/>
        <v>283</v>
      </c>
      <c r="O558" s="5">
        <f t="shared" si="72"/>
        <v>236.18</v>
      </c>
      <c r="P558" s="5">
        <f t="shared" si="72"/>
        <v>41</v>
      </c>
      <c r="Q558" s="5">
        <f t="shared" si="72"/>
        <v>0.2</v>
      </c>
      <c r="R558" s="5">
        <f t="shared" si="72"/>
        <v>0.3</v>
      </c>
      <c r="S558" s="5">
        <f t="shared" si="72"/>
        <v>20.69</v>
      </c>
    </row>
    <row r="559" spans="1:19" x14ac:dyDescent="0.25">
      <c r="A559" s="75" t="s">
        <v>49</v>
      </c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6"/>
    </row>
    <row r="560" spans="1:19" x14ac:dyDescent="0.25">
      <c r="A560" s="27" t="s">
        <v>906</v>
      </c>
      <c r="B560" s="27" t="s">
        <v>906</v>
      </c>
      <c r="C560" s="10" t="s">
        <v>907</v>
      </c>
      <c r="D560" s="27">
        <v>80</v>
      </c>
      <c r="E560" s="27" t="s">
        <v>908</v>
      </c>
      <c r="F560" s="27" t="s">
        <v>909</v>
      </c>
      <c r="G560" s="27" t="s">
        <v>719</v>
      </c>
      <c r="H560" s="27">
        <v>104.74</v>
      </c>
      <c r="I560" s="27" t="s">
        <v>230</v>
      </c>
      <c r="J560" s="27">
        <v>8.8000000000000007</v>
      </c>
      <c r="K560" s="27" t="s">
        <v>230</v>
      </c>
      <c r="L560" s="27">
        <v>0.02</v>
      </c>
      <c r="M560" s="27" t="s">
        <v>910</v>
      </c>
      <c r="N560" s="27" t="s">
        <v>911</v>
      </c>
      <c r="O560" s="27" t="s">
        <v>912</v>
      </c>
      <c r="P560" s="27" t="s">
        <v>277</v>
      </c>
      <c r="Q560" s="27">
        <v>0.6</v>
      </c>
      <c r="R560" s="27">
        <v>0.9</v>
      </c>
      <c r="S560" s="27" t="s">
        <v>913</v>
      </c>
    </row>
    <row r="561" spans="1:19" x14ac:dyDescent="0.25">
      <c r="A561" s="27" t="s">
        <v>914</v>
      </c>
      <c r="B561" s="27" t="s">
        <v>915</v>
      </c>
      <c r="C561" s="10" t="s">
        <v>916</v>
      </c>
      <c r="D561" s="27" t="s">
        <v>29</v>
      </c>
      <c r="E561" s="27" t="s">
        <v>422</v>
      </c>
      <c r="F561" s="27" t="s">
        <v>762</v>
      </c>
      <c r="G561" s="27" t="s">
        <v>917</v>
      </c>
      <c r="H561" s="27" t="s">
        <v>307</v>
      </c>
      <c r="I561" s="27" t="s">
        <v>77</v>
      </c>
      <c r="J561" s="27" t="s">
        <v>203</v>
      </c>
      <c r="K561" s="27" t="s">
        <v>36</v>
      </c>
      <c r="L561" s="27">
        <v>0.06</v>
      </c>
      <c r="M561" s="27" t="s">
        <v>910</v>
      </c>
      <c r="N561" s="27" t="s">
        <v>918</v>
      </c>
      <c r="O561" s="27" t="s">
        <v>919</v>
      </c>
      <c r="P561" s="27">
        <v>20.51</v>
      </c>
      <c r="Q561" s="27" t="s">
        <v>144</v>
      </c>
      <c r="R561" s="27">
        <v>1.5</v>
      </c>
      <c r="S561" s="27" t="s">
        <v>920</v>
      </c>
    </row>
    <row r="562" spans="1:19" x14ac:dyDescent="0.25">
      <c r="A562" s="27">
        <v>120405</v>
      </c>
      <c r="B562" s="27">
        <v>120405</v>
      </c>
      <c r="C562" s="10" t="s">
        <v>1485</v>
      </c>
      <c r="D562" s="27">
        <v>100</v>
      </c>
      <c r="E562" s="27">
        <v>9.52</v>
      </c>
      <c r="F562" s="27">
        <v>4.68</v>
      </c>
      <c r="G562" s="27">
        <v>7.08</v>
      </c>
      <c r="H562" s="27">
        <v>80</v>
      </c>
      <c r="I562" s="27">
        <v>0.4</v>
      </c>
      <c r="J562" s="27">
        <v>0</v>
      </c>
      <c r="K562" s="27">
        <v>70</v>
      </c>
      <c r="L562" s="27">
        <v>0</v>
      </c>
      <c r="M562" s="27">
        <v>0</v>
      </c>
      <c r="N562" s="27">
        <v>40</v>
      </c>
      <c r="O562" s="27">
        <v>0</v>
      </c>
      <c r="P562" s="27">
        <v>23.8</v>
      </c>
      <c r="Q562" s="27">
        <v>0</v>
      </c>
      <c r="R562" s="27">
        <v>0</v>
      </c>
      <c r="S562" s="27">
        <v>4</v>
      </c>
    </row>
    <row r="563" spans="1:19" x14ac:dyDescent="0.25">
      <c r="A563" s="27">
        <v>160223</v>
      </c>
      <c r="B563" s="27">
        <v>160224</v>
      </c>
      <c r="C563" s="10" t="s">
        <v>921</v>
      </c>
      <c r="D563" s="27" t="s">
        <v>29</v>
      </c>
      <c r="E563" s="27">
        <v>2</v>
      </c>
      <c r="F563" s="27">
        <v>0.2</v>
      </c>
      <c r="G563" s="27">
        <v>20.2</v>
      </c>
      <c r="H563" s="27">
        <v>92</v>
      </c>
      <c r="I563" s="27" t="s">
        <v>36</v>
      </c>
      <c r="J563" s="27">
        <v>0.02</v>
      </c>
      <c r="K563" s="27" t="s">
        <v>36</v>
      </c>
      <c r="L563" s="27">
        <v>0</v>
      </c>
      <c r="M563" s="27">
        <v>0</v>
      </c>
      <c r="N563" s="27" t="s">
        <v>723</v>
      </c>
      <c r="O563" s="27">
        <v>0</v>
      </c>
      <c r="P563" s="27" t="s">
        <v>666</v>
      </c>
      <c r="Q563" s="27">
        <v>0</v>
      </c>
      <c r="R563" s="27">
        <v>0.3</v>
      </c>
      <c r="S563" s="27" t="s">
        <v>36</v>
      </c>
    </row>
    <row r="564" spans="1:19" x14ac:dyDescent="0.25">
      <c r="A564" s="27">
        <v>130309</v>
      </c>
      <c r="B564" s="27">
        <v>130309</v>
      </c>
      <c r="C564" s="3" t="s">
        <v>1488</v>
      </c>
      <c r="D564" s="27">
        <v>150</v>
      </c>
      <c r="E564" s="27">
        <v>5</v>
      </c>
      <c r="F564" s="27">
        <v>6.52</v>
      </c>
      <c r="G564" s="27">
        <v>32.61</v>
      </c>
      <c r="H564" s="27">
        <v>213.39</v>
      </c>
      <c r="I564" s="27" t="s">
        <v>199</v>
      </c>
      <c r="J564" s="27" t="s">
        <v>36</v>
      </c>
      <c r="K564" s="27" t="s">
        <v>36</v>
      </c>
      <c r="L564" s="27">
        <v>2.4E-2</v>
      </c>
      <c r="M564" s="27" t="s">
        <v>200</v>
      </c>
      <c r="N564" s="27" t="s">
        <v>201</v>
      </c>
      <c r="O564" s="27" t="s">
        <v>202</v>
      </c>
      <c r="P564" s="27" t="s">
        <v>203</v>
      </c>
      <c r="Q564" s="27" t="s">
        <v>148</v>
      </c>
      <c r="R564" s="27">
        <v>0.8</v>
      </c>
      <c r="S564" s="27" t="s">
        <v>36</v>
      </c>
    </row>
    <row r="565" spans="1:19" x14ac:dyDescent="0.25">
      <c r="A565" s="27" t="s">
        <v>65</v>
      </c>
      <c r="B565" s="27" t="s">
        <v>65</v>
      </c>
      <c r="C565" s="10" t="s">
        <v>1460</v>
      </c>
      <c r="D565" s="27" t="s">
        <v>149</v>
      </c>
      <c r="E565" s="27" t="s">
        <v>266</v>
      </c>
      <c r="F565" s="27" t="s">
        <v>267</v>
      </c>
      <c r="G565" s="27" t="s">
        <v>268</v>
      </c>
      <c r="H565" s="27" t="s">
        <v>113</v>
      </c>
      <c r="I565" s="27" t="s">
        <v>105</v>
      </c>
      <c r="J565" s="27" t="s">
        <v>36</v>
      </c>
      <c r="K565" s="27" t="s">
        <v>36</v>
      </c>
      <c r="L565" s="27">
        <v>1.2E-2</v>
      </c>
      <c r="M565" s="27" t="s">
        <v>114</v>
      </c>
      <c r="N565" s="27" t="s">
        <v>115</v>
      </c>
      <c r="O565" s="27" t="s">
        <v>115</v>
      </c>
      <c r="P565" s="27" t="s">
        <v>116</v>
      </c>
      <c r="Q565" s="27" t="s">
        <v>117</v>
      </c>
      <c r="R565" s="27">
        <v>0.1</v>
      </c>
      <c r="S565" s="27" t="s">
        <v>69</v>
      </c>
    </row>
    <row r="566" spans="1:19" x14ac:dyDescent="0.25">
      <c r="A566" s="5"/>
      <c r="B566" s="5"/>
      <c r="C566" s="6" t="s">
        <v>42</v>
      </c>
      <c r="D566" s="5"/>
      <c r="E566" s="5">
        <v>25.37</v>
      </c>
      <c r="F566" s="5">
        <v>25.81</v>
      </c>
      <c r="G566" s="5">
        <v>146.4</v>
      </c>
      <c r="H566" s="5">
        <v>712.93999999999994</v>
      </c>
      <c r="I566" s="5">
        <v>0.58000000000000007</v>
      </c>
      <c r="J566" s="5">
        <v>13.170000000000002</v>
      </c>
      <c r="K566" s="5">
        <v>70.010000000000005</v>
      </c>
      <c r="L566" s="5">
        <v>0.11600000000000001</v>
      </c>
      <c r="M566" s="5">
        <v>4.68</v>
      </c>
      <c r="N566" s="5">
        <v>192.04</v>
      </c>
      <c r="O566" s="5">
        <v>195.45</v>
      </c>
      <c r="P566" s="5">
        <v>68.789999999999992</v>
      </c>
      <c r="Q566" s="5">
        <v>2.7800000000000002</v>
      </c>
      <c r="R566" s="5">
        <v>3.6</v>
      </c>
      <c r="S566" s="5">
        <v>13.84</v>
      </c>
    </row>
    <row r="567" spans="1:19" x14ac:dyDescent="0.25">
      <c r="A567" s="75" t="s">
        <v>67</v>
      </c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6"/>
    </row>
    <row r="568" spans="1:19" x14ac:dyDescent="0.25">
      <c r="A568" s="27" t="s">
        <v>336</v>
      </c>
      <c r="B568" s="27" t="s">
        <v>336</v>
      </c>
      <c r="C568" s="10" t="s">
        <v>1493</v>
      </c>
      <c r="D568" s="27" t="s">
        <v>29</v>
      </c>
      <c r="E568" s="27" t="s">
        <v>55</v>
      </c>
      <c r="F568" s="27" t="s">
        <v>338</v>
      </c>
      <c r="G568" s="27">
        <v>5.4</v>
      </c>
      <c r="H568" s="27" t="s">
        <v>339</v>
      </c>
      <c r="I568" s="27" t="s">
        <v>199</v>
      </c>
      <c r="J568" s="27" t="s">
        <v>103</v>
      </c>
      <c r="K568" s="27" t="s">
        <v>41</v>
      </c>
      <c r="L568" s="27">
        <v>0.26</v>
      </c>
      <c r="M568" s="27" t="s">
        <v>36</v>
      </c>
      <c r="N568" s="27" t="s">
        <v>340</v>
      </c>
      <c r="O568" s="27" t="s">
        <v>341</v>
      </c>
      <c r="P568" s="27" t="s">
        <v>301</v>
      </c>
      <c r="Q568" s="27" t="s">
        <v>86</v>
      </c>
      <c r="R568" s="27">
        <v>1.2</v>
      </c>
      <c r="S568" s="27" t="s">
        <v>159</v>
      </c>
    </row>
    <row r="569" spans="1:19" x14ac:dyDescent="0.25">
      <c r="A569" s="27" t="s">
        <v>922</v>
      </c>
      <c r="B569" s="27" t="s">
        <v>923</v>
      </c>
      <c r="C569" s="10" t="s">
        <v>924</v>
      </c>
      <c r="D569" s="27">
        <v>80</v>
      </c>
      <c r="E569" s="27" t="s">
        <v>925</v>
      </c>
      <c r="F569" s="27" t="s">
        <v>424</v>
      </c>
      <c r="G569" s="27">
        <v>14</v>
      </c>
      <c r="H569" s="27" t="s">
        <v>927</v>
      </c>
      <c r="I569" s="27" t="s">
        <v>123</v>
      </c>
      <c r="J569" s="27" t="s">
        <v>36</v>
      </c>
      <c r="K569" s="27" t="s">
        <v>730</v>
      </c>
      <c r="L569" s="27">
        <v>7.0000000000000007E-2</v>
      </c>
      <c r="M569" s="27" t="s">
        <v>271</v>
      </c>
      <c r="N569" s="27" t="s">
        <v>928</v>
      </c>
      <c r="O569" s="27" t="s">
        <v>929</v>
      </c>
      <c r="P569" s="27" t="s">
        <v>930</v>
      </c>
      <c r="Q569" s="27" t="s">
        <v>319</v>
      </c>
      <c r="R569" s="27">
        <v>1.6</v>
      </c>
      <c r="S569" s="27" t="s">
        <v>551</v>
      </c>
    </row>
    <row r="570" spans="1:19" x14ac:dyDescent="0.25">
      <c r="A570" s="5"/>
      <c r="B570" s="5"/>
      <c r="C570" s="6" t="s">
        <v>42</v>
      </c>
      <c r="D570" s="5"/>
      <c r="E570" s="5">
        <v>11.989999999999998</v>
      </c>
      <c r="F570" s="5">
        <v>19.7</v>
      </c>
      <c r="G570" s="5">
        <v>19.54</v>
      </c>
      <c r="H570" s="5">
        <v>360.2</v>
      </c>
      <c r="I570" s="5">
        <v>9.9999999999999992E-2</v>
      </c>
      <c r="J570" s="5">
        <v>1.2</v>
      </c>
      <c r="K570" s="5">
        <v>60.030000000000008</v>
      </c>
      <c r="L570" s="5">
        <v>0.42000000000000004</v>
      </c>
      <c r="M570" s="5">
        <v>0.68</v>
      </c>
      <c r="N570" s="5">
        <v>273.90000000000003</v>
      </c>
      <c r="O570" s="5">
        <v>292.02</v>
      </c>
      <c r="P570" s="5">
        <v>56.24</v>
      </c>
      <c r="Q570" s="5">
        <v>2.38</v>
      </c>
      <c r="R570" s="5">
        <v>2.8</v>
      </c>
      <c r="S570" s="5">
        <v>25.2</v>
      </c>
    </row>
    <row r="571" spans="1:19" x14ac:dyDescent="0.25">
      <c r="A571" s="75" t="s">
        <v>73</v>
      </c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6"/>
    </row>
    <row r="572" spans="1:19" x14ac:dyDescent="0.25">
      <c r="A572" s="27" t="s">
        <v>793</v>
      </c>
      <c r="B572" s="27" t="s">
        <v>794</v>
      </c>
      <c r="C572" s="10" t="s">
        <v>795</v>
      </c>
      <c r="D572" s="27">
        <v>100</v>
      </c>
      <c r="E572" s="27">
        <v>9.5</v>
      </c>
      <c r="F572" s="27">
        <v>4.4000000000000004</v>
      </c>
      <c r="G572" s="27">
        <v>19.79</v>
      </c>
      <c r="H572" s="27">
        <v>149.56</v>
      </c>
      <c r="I572" s="27" t="s">
        <v>176</v>
      </c>
      <c r="J572" s="27" t="s">
        <v>36</v>
      </c>
      <c r="K572" s="27" t="s">
        <v>36</v>
      </c>
      <c r="L572" s="27">
        <v>0</v>
      </c>
      <c r="M572" s="27" t="s">
        <v>550</v>
      </c>
      <c r="N572" s="27" t="s">
        <v>796</v>
      </c>
      <c r="O572" s="27">
        <v>150</v>
      </c>
      <c r="P572" s="27">
        <v>5.5</v>
      </c>
      <c r="Q572" s="27">
        <v>0</v>
      </c>
      <c r="R572" s="27">
        <v>0</v>
      </c>
      <c r="S572" s="27">
        <v>0</v>
      </c>
    </row>
    <row r="573" spans="1:19" x14ac:dyDescent="0.25">
      <c r="A573" s="27" t="s">
        <v>652</v>
      </c>
      <c r="B573" s="27" t="s">
        <v>652</v>
      </c>
      <c r="C573" s="10" t="s">
        <v>653</v>
      </c>
      <c r="D573" s="27">
        <v>200</v>
      </c>
      <c r="E573" s="27" t="s">
        <v>654</v>
      </c>
      <c r="F573" s="27">
        <v>2.15</v>
      </c>
      <c r="G573" s="27">
        <v>12.54</v>
      </c>
      <c r="H573" s="27" t="s">
        <v>657</v>
      </c>
      <c r="I573" s="27" t="s">
        <v>253</v>
      </c>
      <c r="J573" s="27" t="s">
        <v>418</v>
      </c>
      <c r="K573" s="27" t="s">
        <v>658</v>
      </c>
      <c r="L573" s="27">
        <v>0.11</v>
      </c>
      <c r="M573" s="27" t="s">
        <v>659</v>
      </c>
      <c r="N573" s="27" t="s">
        <v>660</v>
      </c>
      <c r="O573" s="27" t="s">
        <v>661</v>
      </c>
      <c r="P573" s="27" t="s">
        <v>662</v>
      </c>
      <c r="Q573" s="27">
        <v>1.2</v>
      </c>
      <c r="R573" s="27">
        <v>0.5</v>
      </c>
      <c r="S573" s="27">
        <v>30</v>
      </c>
    </row>
    <row r="574" spans="1:19" x14ac:dyDescent="0.25">
      <c r="A574" s="27" t="s">
        <v>236</v>
      </c>
      <c r="B574" s="27" t="s">
        <v>236</v>
      </c>
      <c r="C574" s="10" t="s">
        <v>237</v>
      </c>
      <c r="D574" s="27" t="s">
        <v>149</v>
      </c>
      <c r="E574" s="27" t="s">
        <v>238</v>
      </c>
      <c r="F574" s="27" t="s">
        <v>239</v>
      </c>
      <c r="G574" s="27" t="s">
        <v>240</v>
      </c>
      <c r="H574" s="27" t="s">
        <v>241</v>
      </c>
      <c r="I574" s="27" t="s">
        <v>230</v>
      </c>
      <c r="J574" s="27" t="s">
        <v>86</v>
      </c>
      <c r="K574" s="27" t="s">
        <v>242</v>
      </c>
      <c r="L574" s="27">
        <v>0.08</v>
      </c>
      <c r="M574" s="27" t="s">
        <v>199</v>
      </c>
      <c r="N574" s="27" t="s">
        <v>243</v>
      </c>
      <c r="O574" s="27" t="s">
        <v>244</v>
      </c>
      <c r="P574" s="27" t="s">
        <v>245</v>
      </c>
      <c r="Q574" s="27" t="s">
        <v>199</v>
      </c>
      <c r="R574" s="27">
        <v>0.9</v>
      </c>
      <c r="S574" s="27" t="s">
        <v>246</v>
      </c>
    </row>
    <row r="575" spans="1:19" x14ac:dyDescent="0.25">
      <c r="A575" s="51" t="s">
        <v>293</v>
      </c>
      <c r="B575" s="51" t="s">
        <v>293</v>
      </c>
      <c r="C575" s="10" t="s">
        <v>294</v>
      </c>
      <c r="D575" s="27" t="s">
        <v>29</v>
      </c>
      <c r="E575" s="27" t="s">
        <v>36</v>
      </c>
      <c r="F575" s="27" t="s">
        <v>36</v>
      </c>
      <c r="G575" s="27">
        <v>15.98</v>
      </c>
      <c r="H575" s="27">
        <v>63.84</v>
      </c>
      <c r="I575" s="27" t="s">
        <v>36</v>
      </c>
      <c r="J575" s="27">
        <v>0.2</v>
      </c>
      <c r="K575" s="27" t="s">
        <v>36</v>
      </c>
      <c r="L575" s="27">
        <v>0</v>
      </c>
      <c r="M575" s="27" t="s">
        <v>176</v>
      </c>
      <c r="N575" s="27" t="s">
        <v>723</v>
      </c>
      <c r="O575" s="27" t="s">
        <v>265</v>
      </c>
      <c r="P575" s="27" t="s">
        <v>666</v>
      </c>
      <c r="Q575" s="27">
        <v>0</v>
      </c>
      <c r="R575" s="27">
        <v>0.2</v>
      </c>
      <c r="S575" s="27" t="s">
        <v>36</v>
      </c>
    </row>
    <row r="576" spans="1:19" x14ac:dyDescent="0.25">
      <c r="A576" s="27" t="s">
        <v>37</v>
      </c>
      <c r="B576" s="27" t="s">
        <v>38</v>
      </c>
      <c r="C576" s="10" t="s">
        <v>39</v>
      </c>
      <c r="D576" s="27" t="s">
        <v>40</v>
      </c>
      <c r="E576" s="27" t="s">
        <v>219</v>
      </c>
      <c r="F576" s="27" t="s">
        <v>778</v>
      </c>
      <c r="G576" s="27">
        <v>20.079999999999998</v>
      </c>
      <c r="H576" s="27" t="s">
        <v>101</v>
      </c>
      <c r="I576" s="27" t="s">
        <v>36</v>
      </c>
      <c r="J576" s="27" t="s">
        <v>36</v>
      </c>
      <c r="K576" s="27" t="s">
        <v>41</v>
      </c>
      <c r="L576" s="27">
        <v>0.1</v>
      </c>
      <c r="M576" s="27" t="s">
        <v>102</v>
      </c>
      <c r="N576" s="27" t="s">
        <v>103</v>
      </c>
      <c r="O576" s="27" t="s">
        <v>104</v>
      </c>
      <c r="P576" s="27" t="s">
        <v>36</v>
      </c>
      <c r="Q576" s="27">
        <v>0.01</v>
      </c>
      <c r="R576" s="27">
        <v>0.1</v>
      </c>
      <c r="S576" s="27" t="s">
        <v>106</v>
      </c>
    </row>
    <row r="577" spans="1:19" x14ac:dyDescent="0.25">
      <c r="A577" s="27" t="s">
        <v>33</v>
      </c>
      <c r="B577" s="27" t="s">
        <v>33</v>
      </c>
      <c r="C577" s="10" t="s">
        <v>34</v>
      </c>
      <c r="D577" s="27">
        <v>40</v>
      </c>
      <c r="E577" s="27" t="s">
        <v>48</v>
      </c>
      <c r="F577" s="27" t="s">
        <v>629</v>
      </c>
      <c r="G577" s="27" t="s">
        <v>876</v>
      </c>
      <c r="H577" s="27" t="s">
        <v>107</v>
      </c>
      <c r="I577" s="27" t="s">
        <v>105</v>
      </c>
      <c r="J577" s="27" t="s">
        <v>36</v>
      </c>
      <c r="K577" s="27" t="s">
        <v>36</v>
      </c>
      <c r="L577" s="27">
        <v>1.2E-2</v>
      </c>
      <c r="M577" s="27" t="s">
        <v>108</v>
      </c>
      <c r="N577" s="27" t="s">
        <v>109</v>
      </c>
      <c r="O577" s="27" t="s">
        <v>110</v>
      </c>
      <c r="P577" s="27" t="s">
        <v>111</v>
      </c>
      <c r="Q577" s="27" t="s">
        <v>112</v>
      </c>
      <c r="R577" s="27">
        <v>0.5</v>
      </c>
      <c r="S577" s="27" t="s">
        <v>36</v>
      </c>
    </row>
    <row r="578" spans="1:19" x14ac:dyDescent="0.25">
      <c r="A578" s="27" t="s">
        <v>65</v>
      </c>
      <c r="B578" s="27" t="s">
        <v>65</v>
      </c>
      <c r="C578" s="10" t="s">
        <v>66</v>
      </c>
      <c r="D578" s="27">
        <v>40</v>
      </c>
      <c r="E578" s="27" t="s">
        <v>266</v>
      </c>
      <c r="F578" s="27" t="s">
        <v>267</v>
      </c>
      <c r="G578" s="27" t="s">
        <v>268</v>
      </c>
      <c r="H578" s="27" t="s">
        <v>113</v>
      </c>
      <c r="I578" s="27" t="s">
        <v>105</v>
      </c>
      <c r="J578" s="27" t="s">
        <v>36</v>
      </c>
      <c r="K578" s="27" t="s">
        <v>36</v>
      </c>
      <c r="L578" s="27">
        <v>1.2E-2</v>
      </c>
      <c r="M578" s="27" t="s">
        <v>114</v>
      </c>
      <c r="N578" s="27" t="s">
        <v>115</v>
      </c>
      <c r="O578" s="27" t="s">
        <v>115</v>
      </c>
      <c r="P578" s="27" t="s">
        <v>116</v>
      </c>
      <c r="Q578" s="27" t="s">
        <v>117</v>
      </c>
      <c r="R578" s="27">
        <v>0</v>
      </c>
      <c r="S578" s="27" t="s">
        <v>69</v>
      </c>
    </row>
    <row r="579" spans="1:19" x14ac:dyDescent="0.25">
      <c r="A579" s="5"/>
      <c r="B579" s="5"/>
      <c r="C579" s="6" t="s">
        <v>42</v>
      </c>
      <c r="D579" s="5"/>
      <c r="E579" s="5">
        <v>23.81</v>
      </c>
      <c r="F579" s="5">
        <v>14.740000000000002</v>
      </c>
      <c r="G579" s="5">
        <v>88.94</v>
      </c>
      <c r="H579" s="5">
        <v>590.4</v>
      </c>
      <c r="I579" s="5">
        <v>0.29000000000000004</v>
      </c>
      <c r="J579" s="5">
        <v>34.479999999999997</v>
      </c>
      <c r="K579" s="5">
        <v>439.35999999999996</v>
      </c>
      <c r="L579" s="5">
        <v>0.31400000000000006</v>
      </c>
      <c r="M579" s="5">
        <f t="shared" ref="M579:S579" si="73">+M572+M573+M574+M575+M576+M577+M578</f>
        <v>2.96</v>
      </c>
      <c r="N579" s="5">
        <f t="shared" si="73"/>
        <v>156.28</v>
      </c>
      <c r="O579" s="5">
        <f t="shared" si="73"/>
        <v>760.49999999999989</v>
      </c>
      <c r="P579" s="5">
        <f t="shared" si="73"/>
        <v>53.6</v>
      </c>
      <c r="Q579" s="5">
        <f t="shared" si="73"/>
        <v>2.11</v>
      </c>
      <c r="R579" s="5">
        <f t="shared" si="73"/>
        <v>2.2000000000000002</v>
      </c>
      <c r="S579" s="5">
        <f t="shared" si="73"/>
        <v>34.700000000000003</v>
      </c>
    </row>
    <row r="580" spans="1:19" x14ac:dyDescent="0.25">
      <c r="A580" s="75" t="s">
        <v>118</v>
      </c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6"/>
    </row>
    <row r="581" spans="1:19" x14ac:dyDescent="0.25">
      <c r="A581" s="27" t="s">
        <v>836</v>
      </c>
      <c r="B581" s="27" t="s">
        <v>836</v>
      </c>
      <c r="C581" s="10" t="s">
        <v>120</v>
      </c>
      <c r="D581" s="27" t="s">
        <v>377</v>
      </c>
      <c r="E581" s="27" t="s">
        <v>122</v>
      </c>
      <c r="F581" s="27" t="s">
        <v>229</v>
      </c>
      <c r="G581" s="27" t="s">
        <v>837</v>
      </c>
      <c r="H581" s="27" t="s">
        <v>838</v>
      </c>
      <c r="I581" s="27" t="s">
        <v>199</v>
      </c>
      <c r="J581" s="27" t="s">
        <v>545</v>
      </c>
      <c r="K581" s="27" t="s">
        <v>36</v>
      </c>
      <c r="L581" s="27">
        <v>0.05</v>
      </c>
      <c r="M581" s="27" t="s">
        <v>122</v>
      </c>
      <c r="N581" s="27" t="s">
        <v>839</v>
      </c>
      <c r="O581" s="27" t="s">
        <v>840</v>
      </c>
      <c r="P581" s="27" t="s">
        <v>841</v>
      </c>
      <c r="Q581" s="27" t="s">
        <v>842</v>
      </c>
      <c r="R581" s="27">
        <v>0</v>
      </c>
      <c r="S581" s="27" t="s">
        <v>246</v>
      </c>
    </row>
    <row r="582" spans="1:19" x14ac:dyDescent="0.25">
      <c r="A582" s="5"/>
      <c r="B582" s="5"/>
      <c r="C582" s="6" t="s">
        <v>42</v>
      </c>
      <c r="D582" s="5"/>
      <c r="E582" s="5" t="str">
        <f>+E581</f>
        <v>0,72</v>
      </c>
      <c r="F582" s="5" t="str">
        <f t="shared" ref="F582:S582" si="74">+F581</f>
        <v>0,54</v>
      </c>
      <c r="G582" s="5" t="str">
        <f t="shared" si="74"/>
        <v>18,54</v>
      </c>
      <c r="H582" s="5" t="str">
        <f t="shared" si="74"/>
        <v>84,60</v>
      </c>
      <c r="I582" s="5" t="str">
        <f t="shared" si="74"/>
        <v>0,04</v>
      </c>
      <c r="J582" s="5" t="str">
        <f t="shared" si="74"/>
        <v>9,00</v>
      </c>
      <c r="K582" s="5" t="str">
        <f t="shared" si="74"/>
        <v>0,00</v>
      </c>
      <c r="L582" s="5">
        <f t="shared" si="74"/>
        <v>0.05</v>
      </c>
      <c r="M582" s="5" t="str">
        <f t="shared" si="74"/>
        <v>0,72</v>
      </c>
      <c r="N582" s="5" t="str">
        <f t="shared" si="74"/>
        <v>34,20</v>
      </c>
      <c r="O582" s="5" t="str">
        <f t="shared" si="74"/>
        <v>28,80</v>
      </c>
      <c r="P582" s="5" t="str">
        <f t="shared" si="74"/>
        <v>21,60</v>
      </c>
      <c r="Q582" s="5" t="str">
        <f t="shared" si="74"/>
        <v>4,14</v>
      </c>
      <c r="R582" s="5">
        <f t="shared" si="74"/>
        <v>0</v>
      </c>
      <c r="S582" s="5" t="str">
        <f t="shared" si="74"/>
        <v>1,80</v>
      </c>
    </row>
    <row r="583" spans="1:19" x14ac:dyDescent="0.25">
      <c r="A583" s="5"/>
      <c r="B583" s="5"/>
      <c r="C583" s="6" t="s">
        <v>125</v>
      </c>
      <c r="D583" s="5"/>
      <c r="E583" s="5">
        <f t="shared" ref="E583:S583" si="75">+E582+E579+E570+E566+E558+E554</f>
        <v>79.81</v>
      </c>
      <c r="F583" s="5">
        <f t="shared" si="75"/>
        <v>80.580000000000013</v>
      </c>
      <c r="G583" s="5">
        <f t="shared" si="75"/>
        <v>331.21999999999997</v>
      </c>
      <c r="H583" s="5">
        <f t="shared" si="75"/>
        <v>2240.38</v>
      </c>
      <c r="I583" s="5">
        <f t="shared" si="75"/>
        <v>1.19</v>
      </c>
      <c r="J583" s="5">
        <f t="shared" si="75"/>
        <v>61.730000000000004</v>
      </c>
      <c r="K583" s="5">
        <f t="shared" si="75"/>
        <v>666.8</v>
      </c>
      <c r="L583" s="5">
        <f t="shared" si="75"/>
        <v>1.3839999999999999</v>
      </c>
      <c r="M583" s="5">
        <f t="shared" si="75"/>
        <v>10.47</v>
      </c>
      <c r="N583" s="5">
        <f t="shared" si="75"/>
        <v>1046.3700000000001</v>
      </c>
      <c r="O583" s="5">
        <f t="shared" si="75"/>
        <v>1698.62</v>
      </c>
      <c r="P583" s="5">
        <f t="shared" si="75"/>
        <v>259.02999999999997</v>
      </c>
      <c r="Q583" s="5">
        <f t="shared" si="75"/>
        <v>12.399999999999999</v>
      </c>
      <c r="R583" s="5">
        <f t="shared" si="75"/>
        <v>10.4</v>
      </c>
      <c r="S583" s="5">
        <f t="shared" si="75"/>
        <v>100.73</v>
      </c>
    </row>
    <row r="584" spans="1:19" x14ac:dyDescent="0.25">
      <c r="A584" s="5"/>
      <c r="B584" s="5"/>
      <c r="C584" s="6" t="s">
        <v>685</v>
      </c>
      <c r="D584" s="5"/>
      <c r="E584" s="7">
        <f t="shared" ref="E584:S584" si="76">+(E583+E541+E498+E455+E414+E374+E331)/7</f>
        <v>77.185714285714283</v>
      </c>
      <c r="F584" s="7">
        <f t="shared" si="76"/>
        <v>80.157428571428582</v>
      </c>
      <c r="G584" s="7">
        <f t="shared" si="76"/>
        <v>335.97285714285715</v>
      </c>
      <c r="H584" s="7">
        <f t="shared" si="76"/>
        <v>2303.3711428571428</v>
      </c>
      <c r="I584" s="7">
        <f t="shared" si="76"/>
        <v>1.1911428571428571</v>
      </c>
      <c r="J584" s="7">
        <f t="shared" si="76"/>
        <v>60.21</v>
      </c>
      <c r="K584" s="7">
        <f t="shared" si="76"/>
        <v>679.17828571428561</v>
      </c>
      <c r="L584" s="7">
        <f t="shared" si="76"/>
        <v>1.3654285714285714</v>
      </c>
      <c r="M584" s="7">
        <f t="shared" si="76"/>
        <v>10.082857142857142</v>
      </c>
      <c r="N584" s="7">
        <f t="shared" si="76"/>
        <v>1101.4147142857144</v>
      </c>
      <c r="O584" s="7">
        <f t="shared" si="76"/>
        <v>1641.217142857143</v>
      </c>
      <c r="P584" s="7">
        <f t="shared" si="76"/>
        <v>251.99885714285716</v>
      </c>
      <c r="Q584" s="7">
        <f t="shared" si="76"/>
        <v>12.117999999999999</v>
      </c>
      <c r="R584" s="7">
        <f t="shared" si="76"/>
        <v>10.231428571428571</v>
      </c>
      <c r="S584" s="7">
        <f t="shared" si="76"/>
        <v>99.495714285714286</v>
      </c>
    </row>
  </sheetData>
  <mergeCells count="388">
    <mergeCell ref="A559:S559"/>
    <mergeCell ref="A567:S567"/>
    <mergeCell ref="A571:S571"/>
    <mergeCell ref="A580:S580"/>
    <mergeCell ref="Q545:Q546"/>
    <mergeCell ref="R545:R546"/>
    <mergeCell ref="S545:S546"/>
    <mergeCell ref="A548:S548"/>
    <mergeCell ref="A549:S549"/>
    <mergeCell ref="A555:S555"/>
    <mergeCell ref="A538:S538"/>
    <mergeCell ref="A544:A546"/>
    <mergeCell ref="B544:B546"/>
    <mergeCell ref="C544:C546"/>
    <mergeCell ref="D544:D545"/>
    <mergeCell ref="E544:E545"/>
    <mergeCell ref="F544:F545"/>
    <mergeCell ref="G544:G545"/>
    <mergeCell ref="H544:H545"/>
    <mergeCell ref="I544:M544"/>
    <mergeCell ref="N544:S544"/>
    <mergeCell ref="I545:I546"/>
    <mergeCell ref="J545:J546"/>
    <mergeCell ref="K545:K546"/>
    <mergeCell ref="L545:L546"/>
    <mergeCell ref="M545:M546"/>
    <mergeCell ref="N545:N546"/>
    <mergeCell ref="O545:O546"/>
    <mergeCell ref="P545:P546"/>
    <mergeCell ref="A505:S505"/>
    <mergeCell ref="A506:S506"/>
    <mergeCell ref="A513:S513"/>
    <mergeCell ref="A517:S517"/>
    <mergeCell ref="A526:S526"/>
    <mergeCell ref="A530:S530"/>
    <mergeCell ref="N502:N503"/>
    <mergeCell ref="O502:O503"/>
    <mergeCell ref="P502:P503"/>
    <mergeCell ref="Q502:Q503"/>
    <mergeCell ref="R502:R503"/>
    <mergeCell ref="S502:S503"/>
    <mergeCell ref="F501:F502"/>
    <mergeCell ref="G501:G502"/>
    <mergeCell ref="H501:H502"/>
    <mergeCell ref="I501:M501"/>
    <mergeCell ref="N501:S501"/>
    <mergeCell ref="I502:I503"/>
    <mergeCell ref="J502:J503"/>
    <mergeCell ref="K502:K503"/>
    <mergeCell ref="L502:L503"/>
    <mergeCell ref="M502:M503"/>
    <mergeCell ref="A474:S474"/>
    <mergeCell ref="A482:S482"/>
    <mergeCell ref="A486:S486"/>
    <mergeCell ref="A495:S495"/>
    <mergeCell ref="A501:A503"/>
    <mergeCell ref="B501:B503"/>
    <mergeCell ref="C501:C503"/>
    <mergeCell ref="D501:D502"/>
    <mergeCell ref="E501:E502"/>
    <mergeCell ref="A462:S462"/>
    <mergeCell ref="A463:S463"/>
    <mergeCell ref="A470:S470"/>
    <mergeCell ref="I458:M458"/>
    <mergeCell ref="N458:S458"/>
    <mergeCell ref="I459:I460"/>
    <mergeCell ref="J459:J460"/>
    <mergeCell ref="K459:K460"/>
    <mergeCell ref="L459:L460"/>
    <mergeCell ref="M459:M460"/>
    <mergeCell ref="N459:N460"/>
    <mergeCell ref="O459:O460"/>
    <mergeCell ref="P459:P460"/>
    <mergeCell ref="A452:S452"/>
    <mergeCell ref="A458:A460"/>
    <mergeCell ref="B458:B460"/>
    <mergeCell ref="C458:C460"/>
    <mergeCell ref="D458:D459"/>
    <mergeCell ref="E458:E459"/>
    <mergeCell ref="F458:F459"/>
    <mergeCell ref="G458:G459"/>
    <mergeCell ref="H458:H459"/>
    <mergeCell ref="Q459:Q460"/>
    <mergeCell ref="R459:R460"/>
    <mergeCell ref="S459:S460"/>
    <mergeCell ref="A421:S421"/>
    <mergeCell ref="A422:S422"/>
    <mergeCell ref="A428:S428"/>
    <mergeCell ref="A432:S432"/>
    <mergeCell ref="A440:S440"/>
    <mergeCell ref="A444:S444"/>
    <mergeCell ref="N418:N419"/>
    <mergeCell ref="O418:O419"/>
    <mergeCell ref="P418:P419"/>
    <mergeCell ref="Q418:Q419"/>
    <mergeCell ref="R418:R419"/>
    <mergeCell ref="S418:S419"/>
    <mergeCell ref="F417:F418"/>
    <mergeCell ref="G417:G418"/>
    <mergeCell ref="H417:H418"/>
    <mergeCell ref="I417:M417"/>
    <mergeCell ref="N417:S417"/>
    <mergeCell ref="I418:I419"/>
    <mergeCell ref="J418:J419"/>
    <mergeCell ref="K418:K419"/>
    <mergeCell ref="L418:L419"/>
    <mergeCell ref="M418:M419"/>
    <mergeCell ref="A417:A419"/>
    <mergeCell ref="B417:B419"/>
    <mergeCell ref="M377:M378"/>
    <mergeCell ref="C417:C419"/>
    <mergeCell ref="D417:D418"/>
    <mergeCell ref="E417:E418"/>
    <mergeCell ref="A379:S379"/>
    <mergeCell ref="A380:S380"/>
    <mergeCell ref="A387:S387"/>
    <mergeCell ref="A391:S391"/>
    <mergeCell ref="A400:S400"/>
    <mergeCell ref="A404:S404"/>
    <mergeCell ref="A344:S344"/>
    <mergeCell ref="A348:S348"/>
    <mergeCell ref="A357:S357"/>
    <mergeCell ref="A362:S362"/>
    <mergeCell ref="A376:A378"/>
    <mergeCell ref="B376:B378"/>
    <mergeCell ref="C376:C378"/>
    <mergeCell ref="D376:D377"/>
    <mergeCell ref="E376:E377"/>
    <mergeCell ref="N377:N378"/>
    <mergeCell ref="O377:O378"/>
    <mergeCell ref="P377:P378"/>
    <mergeCell ref="Q377:Q378"/>
    <mergeCell ref="R377:R378"/>
    <mergeCell ref="S377:S378"/>
    <mergeCell ref="F376:F377"/>
    <mergeCell ref="G376:G377"/>
    <mergeCell ref="H376:H377"/>
    <mergeCell ref="I376:M376"/>
    <mergeCell ref="N376:S376"/>
    <mergeCell ref="I377:I378"/>
    <mergeCell ref="J377:J378"/>
    <mergeCell ref="K377:K378"/>
    <mergeCell ref="L377:L378"/>
    <mergeCell ref="A337:S337"/>
    <mergeCell ref="A338:S338"/>
    <mergeCell ref="H333:H334"/>
    <mergeCell ref="I333:M333"/>
    <mergeCell ref="N333:S333"/>
    <mergeCell ref="I334:I335"/>
    <mergeCell ref="J334:J335"/>
    <mergeCell ref="K334:K335"/>
    <mergeCell ref="L334:L335"/>
    <mergeCell ref="M334:M335"/>
    <mergeCell ref="N334:N335"/>
    <mergeCell ref="O334:O335"/>
    <mergeCell ref="A319:S319"/>
    <mergeCell ref="A328:S328"/>
    <mergeCell ref="A333:A335"/>
    <mergeCell ref="B333:B335"/>
    <mergeCell ref="C333:C335"/>
    <mergeCell ref="D333:D334"/>
    <mergeCell ref="E333:E334"/>
    <mergeCell ref="F333:F334"/>
    <mergeCell ref="G333:G334"/>
    <mergeCell ref="P334:P335"/>
    <mergeCell ref="Q334:Q335"/>
    <mergeCell ref="R334:R335"/>
    <mergeCell ref="S334:S335"/>
    <mergeCell ref="A294:S294"/>
    <mergeCell ref="A295:S295"/>
    <mergeCell ref="A302:S302"/>
    <mergeCell ref="A306:S306"/>
    <mergeCell ref="A315:S315"/>
    <mergeCell ref="M291:M292"/>
    <mergeCell ref="N291:N292"/>
    <mergeCell ref="O291:O292"/>
    <mergeCell ref="P291:P292"/>
    <mergeCell ref="Q291:Q292"/>
    <mergeCell ref="R291:R292"/>
    <mergeCell ref="E290:E291"/>
    <mergeCell ref="F290:F291"/>
    <mergeCell ref="G290:G291"/>
    <mergeCell ref="H290:H291"/>
    <mergeCell ref="I290:M290"/>
    <mergeCell ref="N290:S290"/>
    <mergeCell ref="I291:I292"/>
    <mergeCell ref="J291:J292"/>
    <mergeCell ref="K291:K292"/>
    <mergeCell ref="L291:L292"/>
    <mergeCell ref="A258:S258"/>
    <mergeCell ref="A262:S262"/>
    <mergeCell ref="A271:S271"/>
    <mergeCell ref="A275:S275"/>
    <mergeCell ref="A284:S284"/>
    <mergeCell ref="A290:A292"/>
    <mergeCell ref="B290:B292"/>
    <mergeCell ref="C290:C292"/>
    <mergeCell ref="D290:D291"/>
    <mergeCell ref="S291:S292"/>
    <mergeCell ref="A251:S251"/>
    <mergeCell ref="A252:S252"/>
    <mergeCell ref="H248:H249"/>
    <mergeCell ref="I248:M248"/>
    <mergeCell ref="N248:S248"/>
    <mergeCell ref="I249:I250"/>
    <mergeCell ref="J249:J250"/>
    <mergeCell ref="K249:K250"/>
    <mergeCell ref="L249:L250"/>
    <mergeCell ref="M249:M250"/>
    <mergeCell ref="N249:N250"/>
    <mergeCell ref="O249:O250"/>
    <mergeCell ref="A236:S236"/>
    <mergeCell ref="A243:S243"/>
    <mergeCell ref="A248:A250"/>
    <mergeCell ref="B248:B250"/>
    <mergeCell ref="C248:C250"/>
    <mergeCell ref="D248:D249"/>
    <mergeCell ref="E248:E249"/>
    <mergeCell ref="F248:F249"/>
    <mergeCell ref="G248:G249"/>
    <mergeCell ref="P249:P250"/>
    <mergeCell ref="Q249:Q250"/>
    <mergeCell ref="R249:R250"/>
    <mergeCell ref="S249:S250"/>
    <mergeCell ref="A211:S211"/>
    <mergeCell ref="A212:S212"/>
    <mergeCell ref="A219:S219"/>
    <mergeCell ref="A223:S223"/>
    <mergeCell ref="A232:S232"/>
    <mergeCell ref="M209:M210"/>
    <mergeCell ref="N209:N210"/>
    <mergeCell ref="O209:O210"/>
    <mergeCell ref="P209:P210"/>
    <mergeCell ref="Q209:Q210"/>
    <mergeCell ref="R209:R210"/>
    <mergeCell ref="E208:E209"/>
    <mergeCell ref="F208:F209"/>
    <mergeCell ref="G208:G209"/>
    <mergeCell ref="H208:H209"/>
    <mergeCell ref="I208:M208"/>
    <mergeCell ref="N208:S208"/>
    <mergeCell ref="I209:I210"/>
    <mergeCell ref="J209:J210"/>
    <mergeCell ref="K209:K210"/>
    <mergeCell ref="L209:L210"/>
    <mergeCell ref="A175:S175"/>
    <mergeCell ref="A179:S179"/>
    <mergeCell ref="A188:S188"/>
    <mergeCell ref="A193:S193"/>
    <mergeCell ref="A202:S202"/>
    <mergeCell ref="A208:A210"/>
    <mergeCell ref="B208:B210"/>
    <mergeCell ref="C208:C210"/>
    <mergeCell ref="D208:D209"/>
    <mergeCell ref="S209:S210"/>
    <mergeCell ref="A168:S168"/>
    <mergeCell ref="A169:S169"/>
    <mergeCell ref="H165:H166"/>
    <mergeCell ref="I165:M165"/>
    <mergeCell ref="N165:S165"/>
    <mergeCell ref="I166:I167"/>
    <mergeCell ref="J166:J167"/>
    <mergeCell ref="K166:K167"/>
    <mergeCell ref="L166:L167"/>
    <mergeCell ref="M166:M167"/>
    <mergeCell ref="N166:N167"/>
    <mergeCell ref="O166:O167"/>
    <mergeCell ref="A151:S151"/>
    <mergeCell ref="A159:S159"/>
    <mergeCell ref="A165:A167"/>
    <mergeCell ref="B165:B167"/>
    <mergeCell ref="C165:C167"/>
    <mergeCell ref="D165:D166"/>
    <mergeCell ref="E165:E166"/>
    <mergeCell ref="F165:F166"/>
    <mergeCell ref="G165:G166"/>
    <mergeCell ref="P166:P167"/>
    <mergeCell ref="Q166:Q167"/>
    <mergeCell ref="R166:R167"/>
    <mergeCell ref="S166:S167"/>
    <mergeCell ref="A127:S127"/>
    <mergeCell ref="A128:S128"/>
    <mergeCell ref="A134:S134"/>
    <mergeCell ref="A138:S138"/>
    <mergeCell ref="A147:S147"/>
    <mergeCell ref="M125:M126"/>
    <mergeCell ref="N125:N126"/>
    <mergeCell ref="O125:O126"/>
    <mergeCell ref="P125:P126"/>
    <mergeCell ref="Q125:Q126"/>
    <mergeCell ref="R125:R126"/>
    <mergeCell ref="E124:E125"/>
    <mergeCell ref="F124:F125"/>
    <mergeCell ref="G124:G125"/>
    <mergeCell ref="H124:H125"/>
    <mergeCell ref="I124:M124"/>
    <mergeCell ref="N124:S124"/>
    <mergeCell ref="I125:I126"/>
    <mergeCell ref="J125:J126"/>
    <mergeCell ref="K125:K126"/>
    <mergeCell ref="L125:L126"/>
    <mergeCell ref="A93:S93"/>
    <mergeCell ref="A97:S97"/>
    <mergeCell ref="A105:S105"/>
    <mergeCell ref="A109:S109"/>
    <mergeCell ref="A118:S118"/>
    <mergeCell ref="A124:A126"/>
    <mergeCell ref="B124:B126"/>
    <mergeCell ref="C124:C126"/>
    <mergeCell ref="D124:D125"/>
    <mergeCell ref="S125:S126"/>
    <mergeCell ref="A86:S86"/>
    <mergeCell ref="A87:S87"/>
    <mergeCell ref="H83:H84"/>
    <mergeCell ref="I83:M83"/>
    <mergeCell ref="N83:S83"/>
    <mergeCell ref="I84:I85"/>
    <mergeCell ref="J84:J85"/>
    <mergeCell ref="K84:K85"/>
    <mergeCell ref="L84:L85"/>
    <mergeCell ref="M84:M85"/>
    <mergeCell ref="N84:N85"/>
    <mergeCell ref="O84:O85"/>
    <mergeCell ref="A70:S70"/>
    <mergeCell ref="A78:S78"/>
    <mergeCell ref="A83:A85"/>
    <mergeCell ref="B83:B85"/>
    <mergeCell ref="C83:C85"/>
    <mergeCell ref="D83:D84"/>
    <mergeCell ref="E83:E84"/>
    <mergeCell ref="F83:F84"/>
    <mergeCell ref="G83:G84"/>
    <mergeCell ref="P84:P85"/>
    <mergeCell ref="Q84:Q85"/>
    <mergeCell ref="R84:R85"/>
    <mergeCell ref="S84:S85"/>
    <mergeCell ref="A45:S45"/>
    <mergeCell ref="A46:S46"/>
    <mergeCell ref="A52:S52"/>
    <mergeCell ref="A56:S56"/>
    <mergeCell ref="A65:S65"/>
    <mergeCell ref="M43:M44"/>
    <mergeCell ref="N43:N44"/>
    <mergeCell ref="O43:O44"/>
    <mergeCell ref="P43:P44"/>
    <mergeCell ref="Q43:Q44"/>
    <mergeCell ref="R43:R44"/>
    <mergeCell ref="E42:E43"/>
    <mergeCell ref="F42:F43"/>
    <mergeCell ref="G42:G43"/>
    <mergeCell ref="H42:H43"/>
    <mergeCell ref="I42:M42"/>
    <mergeCell ref="N42:S42"/>
    <mergeCell ref="I43:I44"/>
    <mergeCell ref="J43:J44"/>
    <mergeCell ref="K43:K44"/>
    <mergeCell ref="L43:L44"/>
    <mergeCell ref="A11:S11"/>
    <mergeCell ref="A15:S15"/>
    <mergeCell ref="A24:S24"/>
    <mergeCell ref="A28:S28"/>
    <mergeCell ref="A36:S36"/>
    <mergeCell ref="A42:A44"/>
    <mergeCell ref="B42:B44"/>
    <mergeCell ref="C42:C44"/>
    <mergeCell ref="D42:D43"/>
    <mergeCell ref="S43:S44"/>
    <mergeCell ref="P2:P3"/>
    <mergeCell ref="Q2:Q3"/>
    <mergeCell ref="R2:R3"/>
    <mergeCell ref="S2:S3"/>
    <mergeCell ref="A4:S4"/>
    <mergeCell ref="A5:S5"/>
    <mergeCell ref="H1:H2"/>
    <mergeCell ref="I1:M1"/>
    <mergeCell ref="N1:S1"/>
    <mergeCell ref="I2:I3"/>
    <mergeCell ref="J2:J3"/>
    <mergeCell ref="K2:K3"/>
    <mergeCell ref="L2:L3"/>
    <mergeCell ref="M2:M3"/>
    <mergeCell ref="N2:N3"/>
    <mergeCell ref="O2:O3"/>
    <mergeCell ref="A1:A3"/>
    <mergeCell ref="B1:B3"/>
    <mergeCell ref="C1:C3"/>
    <mergeCell ref="D1:D2"/>
    <mergeCell ref="E1:G1"/>
  </mergeCells>
  <pageMargins left="0.7" right="0.7" top="0.75" bottom="0.75" header="0.3" footer="0.3"/>
  <pageSetup paperSize="9" scale="65" orientation="landscape" r:id="rId1"/>
  <rowBreaks count="14" manualBreakCount="14">
    <brk id="41" max="16383" man="1"/>
    <brk id="82" max="16383" man="1"/>
    <brk id="123" max="16383" man="1"/>
    <brk id="164" max="16383" man="1"/>
    <brk id="207" max="16383" man="1"/>
    <brk id="247" max="16383" man="1"/>
    <brk id="289" max="16383" man="1"/>
    <brk id="332" max="16383" man="1"/>
    <brk id="375" max="16383" man="1"/>
    <brk id="416" max="16383" man="1"/>
    <brk id="457" max="16383" man="1"/>
    <brk id="500" max="16383" man="1"/>
    <brk id="543" max="16383" man="1"/>
    <brk id="58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91"/>
  <sheetViews>
    <sheetView view="pageBreakPreview" zoomScaleSheetLayoutView="100" workbookViewId="0">
      <pane xSplit="4" ySplit="5" topLeftCell="E402" activePane="bottomRight" state="frozen"/>
      <selection pane="topRight" activeCell="E1" sqref="E1"/>
      <selection pane="bottomLeft" activeCell="A6" sqref="A6"/>
      <selection pane="bottomRight" activeCell="A380" sqref="A380:S419"/>
    </sheetView>
  </sheetViews>
  <sheetFormatPr defaultRowHeight="15" x14ac:dyDescent="0.25"/>
  <cols>
    <col min="1" max="1" width="8.7109375" style="26" customWidth="1"/>
    <col min="2" max="2" width="7.42578125" style="26" customWidth="1"/>
    <col min="3" max="3" width="33.5703125" style="25" customWidth="1"/>
    <col min="4" max="4" width="9.140625" style="26"/>
    <col min="5" max="5" width="8.28515625" style="26" customWidth="1"/>
    <col min="6" max="6" width="8.7109375" style="26" customWidth="1"/>
    <col min="7" max="7" width="9.28515625" style="26" customWidth="1"/>
    <col min="8" max="8" width="9.42578125" style="26" customWidth="1"/>
    <col min="9" max="14" width="7.7109375" style="26" customWidth="1"/>
    <col min="15" max="15" width="10.28515625" style="26" customWidth="1"/>
    <col min="16" max="17" width="7.7109375" style="26" customWidth="1"/>
    <col min="18" max="18" width="12.140625" style="20" customWidth="1"/>
    <col min="19" max="19" width="7.7109375" style="26" customWidth="1"/>
  </cols>
  <sheetData>
    <row r="1" spans="1:19" ht="14.45" customHeight="1" x14ac:dyDescent="0.25">
      <c r="A1" s="88" t="s">
        <v>937</v>
      </c>
      <c r="B1" s="88" t="s">
        <v>938</v>
      </c>
      <c r="C1" s="90" t="s">
        <v>126</v>
      </c>
      <c r="D1" s="92" t="s">
        <v>932</v>
      </c>
      <c r="E1" s="92" t="s">
        <v>8</v>
      </c>
      <c r="F1" s="92" t="s">
        <v>9</v>
      </c>
      <c r="G1" s="88" t="s">
        <v>933</v>
      </c>
      <c r="H1" s="88" t="s">
        <v>934</v>
      </c>
      <c r="I1" s="92" t="s">
        <v>935</v>
      </c>
      <c r="J1" s="92"/>
      <c r="K1" s="92"/>
      <c r="L1" s="92"/>
      <c r="M1" s="92"/>
      <c r="N1" s="92" t="s">
        <v>936</v>
      </c>
      <c r="O1" s="92"/>
      <c r="P1" s="92"/>
      <c r="Q1" s="92"/>
      <c r="R1" s="92"/>
      <c r="S1" s="92"/>
    </row>
    <row r="2" spans="1:19" x14ac:dyDescent="0.25">
      <c r="A2" s="88"/>
      <c r="B2" s="88"/>
      <c r="C2" s="90"/>
      <c r="D2" s="92"/>
      <c r="E2" s="92"/>
      <c r="F2" s="92"/>
      <c r="G2" s="88"/>
      <c r="H2" s="88"/>
      <c r="I2" s="88" t="s">
        <v>939</v>
      </c>
      <c r="J2" s="88" t="s">
        <v>940</v>
      </c>
      <c r="K2" s="88" t="s">
        <v>941</v>
      </c>
      <c r="L2" s="88" t="s">
        <v>942</v>
      </c>
      <c r="M2" s="91" t="s">
        <v>943</v>
      </c>
      <c r="N2" s="88" t="s">
        <v>944</v>
      </c>
      <c r="O2" s="88" t="s">
        <v>945</v>
      </c>
      <c r="P2" s="88" t="s">
        <v>946</v>
      </c>
      <c r="Q2" s="88" t="s">
        <v>947</v>
      </c>
      <c r="R2" s="72" t="s">
        <v>20</v>
      </c>
      <c r="S2" s="88" t="s">
        <v>948</v>
      </c>
    </row>
    <row r="3" spans="1:19" x14ac:dyDescent="0.25">
      <c r="A3" s="88"/>
      <c r="B3" s="88"/>
      <c r="C3" s="90"/>
      <c r="D3" s="31" t="s">
        <v>22</v>
      </c>
      <c r="E3" s="31" t="s">
        <v>22</v>
      </c>
      <c r="F3" s="31" t="s">
        <v>22</v>
      </c>
      <c r="G3" s="31" t="s">
        <v>22</v>
      </c>
      <c r="H3" s="31" t="s">
        <v>23</v>
      </c>
      <c r="I3" s="88"/>
      <c r="J3" s="88"/>
      <c r="K3" s="88"/>
      <c r="L3" s="88"/>
      <c r="M3" s="88"/>
      <c r="N3" s="88"/>
      <c r="O3" s="88"/>
      <c r="P3" s="88"/>
      <c r="Q3" s="88"/>
      <c r="R3" s="72"/>
      <c r="S3" s="88"/>
    </row>
    <row r="4" spans="1:19" x14ac:dyDescent="0.25">
      <c r="A4" s="90" t="s">
        <v>949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x14ac:dyDescent="0.25">
      <c r="A5" s="90" t="s">
        <v>950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 x14ac:dyDescent="0.25">
      <c r="A6" s="31" t="s">
        <v>26</v>
      </c>
      <c r="B6" s="31" t="s">
        <v>27</v>
      </c>
      <c r="C6" s="30" t="s">
        <v>28</v>
      </c>
      <c r="D6" s="31" t="s">
        <v>951</v>
      </c>
      <c r="E6" s="31" t="s">
        <v>952</v>
      </c>
      <c r="F6" s="31" t="s">
        <v>953</v>
      </c>
      <c r="G6" s="31" t="s">
        <v>954</v>
      </c>
      <c r="H6" s="31" t="s">
        <v>955</v>
      </c>
      <c r="I6" s="31" t="s">
        <v>286</v>
      </c>
      <c r="J6" s="31" t="s">
        <v>112</v>
      </c>
      <c r="K6" s="31" t="s">
        <v>542</v>
      </c>
      <c r="L6" s="31" t="s">
        <v>956</v>
      </c>
      <c r="M6" s="31" t="s">
        <v>957</v>
      </c>
      <c r="N6" s="31" t="s">
        <v>958</v>
      </c>
      <c r="O6" s="31" t="s">
        <v>959</v>
      </c>
      <c r="P6" s="31" t="s">
        <v>960</v>
      </c>
      <c r="Q6" s="31" t="s">
        <v>961</v>
      </c>
      <c r="R6" s="27">
        <v>0.3</v>
      </c>
      <c r="S6" s="31" t="s">
        <v>962</v>
      </c>
    </row>
    <row r="7" spans="1:19" x14ac:dyDescent="0.25">
      <c r="A7" s="31" t="s">
        <v>31</v>
      </c>
      <c r="B7" s="31" t="s">
        <v>31</v>
      </c>
      <c r="C7" s="30" t="s">
        <v>32</v>
      </c>
      <c r="D7" s="31" t="s">
        <v>29</v>
      </c>
      <c r="E7" s="31" t="s">
        <v>453</v>
      </c>
      <c r="F7" s="31" t="s">
        <v>454</v>
      </c>
      <c r="G7" s="31" t="s">
        <v>455</v>
      </c>
      <c r="H7" s="31" t="s">
        <v>456</v>
      </c>
      <c r="I7" s="31">
        <v>0.42</v>
      </c>
      <c r="J7" s="31" t="s">
        <v>663</v>
      </c>
      <c r="K7" s="31" t="s">
        <v>300</v>
      </c>
      <c r="L7" s="31">
        <v>255</v>
      </c>
      <c r="M7" s="31" t="s">
        <v>36</v>
      </c>
      <c r="N7" s="31" t="s">
        <v>963</v>
      </c>
      <c r="O7" s="31" t="s">
        <v>964</v>
      </c>
      <c r="P7" s="31" t="s">
        <v>41</v>
      </c>
      <c r="Q7" s="31" t="s">
        <v>177</v>
      </c>
      <c r="R7" s="27">
        <v>2.8</v>
      </c>
      <c r="S7" s="31" t="s">
        <v>965</v>
      </c>
    </row>
    <row r="8" spans="1:19" x14ac:dyDescent="0.25">
      <c r="A8" s="31" t="s">
        <v>33</v>
      </c>
      <c r="B8" s="31" t="s">
        <v>33</v>
      </c>
      <c r="C8" s="30" t="s">
        <v>34</v>
      </c>
      <c r="D8" s="31" t="s">
        <v>35</v>
      </c>
      <c r="E8" s="31" t="s">
        <v>153</v>
      </c>
      <c r="F8" s="31" t="s">
        <v>196</v>
      </c>
      <c r="G8" s="31" t="s">
        <v>197</v>
      </c>
      <c r="H8" s="31" t="s">
        <v>198</v>
      </c>
      <c r="I8" s="31" t="s">
        <v>199</v>
      </c>
      <c r="J8" s="31" t="s">
        <v>230</v>
      </c>
      <c r="K8" s="31" t="s">
        <v>36</v>
      </c>
      <c r="L8" s="31" t="s">
        <v>36</v>
      </c>
      <c r="M8" s="31" t="s">
        <v>200</v>
      </c>
      <c r="N8" s="31" t="s">
        <v>201</v>
      </c>
      <c r="O8" s="31" t="s">
        <v>202</v>
      </c>
      <c r="P8" s="31" t="s">
        <v>203</v>
      </c>
      <c r="Q8" s="31" t="s">
        <v>148</v>
      </c>
      <c r="R8" s="27">
        <v>1.8</v>
      </c>
      <c r="S8" s="31" t="s">
        <v>36</v>
      </c>
    </row>
    <row r="9" spans="1:19" ht="25.5" x14ac:dyDescent="0.25">
      <c r="A9" s="58" t="s">
        <v>37</v>
      </c>
      <c r="B9" s="58" t="s">
        <v>38</v>
      </c>
      <c r="C9" s="3" t="s">
        <v>39</v>
      </c>
      <c r="D9" s="31" t="s">
        <v>40</v>
      </c>
      <c r="E9" s="31" t="s">
        <v>219</v>
      </c>
      <c r="F9" s="31" t="s">
        <v>778</v>
      </c>
      <c r="G9" s="31" t="s">
        <v>219</v>
      </c>
      <c r="H9" s="31" t="s">
        <v>101</v>
      </c>
      <c r="I9" s="31" t="s">
        <v>36</v>
      </c>
      <c r="J9" s="31" t="s">
        <v>230</v>
      </c>
      <c r="K9" s="31" t="s">
        <v>36</v>
      </c>
      <c r="L9" s="31" t="s">
        <v>41</v>
      </c>
      <c r="M9" s="31" t="s">
        <v>102</v>
      </c>
      <c r="N9" s="31" t="s">
        <v>103</v>
      </c>
      <c r="O9" s="31" t="s">
        <v>104</v>
      </c>
      <c r="P9" s="31" t="s">
        <v>36</v>
      </c>
      <c r="Q9" s="31" t="s">
        <v>105</v>
      </c>
      <c r="R9" s="27">
        <v>0.2</v>
      </c>
      <c r="S9" s="31" t="s">
        <v>106</v>
      </c>
    </row>
    <row r="10" spans="1:19" x14ac:dyDescent="0.25">
      <c r="A10" s="31"/>
      <c r="B10" s="31"/>
      <c r="C10" s="30" t="s">
        <v>967</v>
      </c>
      <c r="D10" s="31"/>
      <c r="E10" s="31">
        <f>+E6+E7+E8+E9</f>
        <v>16.229999999999997</v>
      </c>
      <c r="F10" s="31">
        <f t="shared" ref="F10:S10" si="0">+F6+F7+F8+F9</f>
        <v>27.09</v>
      </c>
      <c r="G10" s="31">
        <f t="shared" si="0"/>
        <v>67.59</v>
      </c>
      <c r="H10" s="31">
        <f t="shared" si="0"/>
        <v>582.15</v>
      </c>
      <c r="I10" s="31">
        <f t="shared" si="0"/>
        <v>0.69000000000000006</v>
      </c>
      <c r="J10" s="31">
        <f t="shared" si="0"/>
        <v>0.39</v>
      </c>
      <c r="K10" s="31">
        <f t="shared" si="0"/>
        <v>1.47</v>
      </c>
      <c r="L10" s="31">
        <f t="shared" si="0"/>
        <v>321.98</v>
      </c>
      <c r="M10" s="31">
        <f t="shared" si="0"/>
        <v>1.5500000000000003</v>
      </c>
      <c r="N10" s="31">
        <f t="shared" si="0"/>
        <v>354.05999999999995</v>
      </c>
      <c r="O10" s="31">
        <f t="shared" si="0"/>
        <v>431.31000000000006</v>
      </c>
      <c r="P10" s="31">
        <f t="shared" si="0"/>
        <v>113.69</v>
      </c>
      <c r="Q10" s="31">
        <f t="shared" si="0"/>
        <v>4.07</v>
      </c>
      <c r="R10" s="7">
        <f>SUM(R6:R9)</f>
        <v>5.0999999999999996</v>
      </c>
      <c r="S10" s="31">
        <f t="shared" si="0"/>
        <v>34.1</v>
      </c>
    </row>
    <row r="11" spans="1:19" x14ac:dyDescent="0.25">
      <c r="A11" s="90" t="s">
        <v>968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x14ac:dyDescent="0.25">
      <c r="A12" s="31" t="s">
        <v>44</v>
      </c>
      <c r="B12" s="31" t="s">
        <v>44</v>
      </c>
      <c r="C12" s="30" t="s">
        <v>45</v>
      </c>
      <c r="D12" s="31" t="s">
        <v>29</v>
      </c>
      <c r="E12" s="31" t="s">
        <v>969</v>
      </c>
      <c r="F12" s="31" t="s">
        <v>116</v>
      </c>
      <c r="G12" s="31" t="s">
        <v>361</v>
      </c>
      <c r="H12" s="31" t="s">
        <v>970</v>
      </c>
      <c r="I12" s="31" t="s">
        <v>219</v>
      </c>
      <c r="J12" s="31" t="s">
        <v>108</v>
      </c>
      <c r="K12" s="31" t="s">
        <v>95</v>
      </c>
      <c r="L12" s="31" t="s">
        <v>46</v>
      </c>
      <c r="M12" s="31" t="s">
        <v>36</v>
      </c>
      <c r="N12" s="31" t="s">
        <v>971</v>
      </c>
      <c r="O12" s="31" t="s">
        <v>972</v>
      </c>
      <c r="P12" s="31" t="s">
        <v>301</v>
      </c>
      <c r="Q12" s="31" t="s">
        <v>86</v>
      </c>
      <c r="R12" s="27">
        <v>1.1000000000000001</v>
      </c>
      <c r="S12" s="31" t="s">
        <v>159</v>
      </c>
    </row>
    <row r="13" spans="1:19" x14ac:dyDescent="0.25">
      <c r="A13" s="31">
        <v>210102</v>
      </c>
      <c r="B13" s="31">
        <v>210102</v>
      </c>
      <c r="C13" s="30" t="s">
        <v>499</v>
      </c>
      <c r="D13" s="31">
        <v>100</v>
      </c>
      <c r="E13" s="31" t="s">
        <v>893</v>
      </c>
      <c r="F13" s="31" t="s">
        <v>894</v>
      </c>
      <c r="G13" s="31" t="s">
        <v>895</v>
      </c>
      <c r="H13" s="31" t="s">
        <v>896</v>
      </c>
      <c r="I13" s="31" t="s">
        <v>199</v>
      </c>
      <c r="J13" s="31" t="s">
        <v>85</v>
      </c>
      <c r="K13" s="31" t="s">
        <v>156</v>
      </c>
      <c r="L13" s="31" t="s">
        <v>48</v>
      </c>
      <c r="M13" s="31" t="s">
        <v>897</v>
      </c>
      <c r="N13" s="31" t="s">
        <v>898</v>
      </c>
      <c r="O13" s="31" t="s">
        <v>899</v>
      </c>
      <c r="P13" s="31" t="s">
        <v>900</v>
      </c>
      <c r="Q13" s="31" t="s">
        <v>207</v>
      </c>
      <c r="R13" s="27">
        <v>0</v>
      </c>
      <c r="S13" s="31" t="s">
        <v>177</v>
      </c>
    </row>
    <row r="14" spans="1:19" x14ac:dyDescent="0.25">
      <c r="A14" s="31"/>
      <c r="B14" s="31"/>
      <c r="C14" s="30" t="s">
        <v>967</v>
      </c>
      <c r="D14" s="31"/>
      <c r="E14" s="31">
        <f>+E12+E13</f>
        <v>9.35</v>
      </c>
      <c r="F14" s="31">
        <f t="shared" ref="F14:S14" si="1">+F12+F13</f>
        <v>7.45</v>
      </c>
      <c r="G14" s="31">
        <f t="shared" si="1"/>
        <v>37.75</v>
      </c>
      <c r="H14" s="31">
        <f t="shared" si="1"/>
        <v>261.25</v>
      </c>
      <c r="I14" s="31">
        <f t="shared" si="1"/>
        <v>0.12</v>
      </c>
      <c r="J14" s="31">
        <f t="shared" si="1"/>
        <v>0.37</v>
      </c>
      <c r="K14" s="31">
        <f t="shared" si="1"/>
        <v>1.46</v>
      </c>
      <c r="L14" s="31">
        <f t="shared" si="1"/>
        <v>41.5</v>
      </c>
      <c r="M14" s="31">
        <f t="shared" si="1"/>
        <v>0.86</v>
      </c>
      <c r="N14" s="31">
        <f t="shared" si="1"/>
        <v>259.20999999999998</v>
      </c>
      <c r="O14" s="31">
        <f t="shared" si="1"/>
        <v>214.4</v>
      </c>
      <c r="P14" s="31">
        <f t="shared" si="1"/>
        <v>33.46</v>
      </c>
      <c r="Q14" s="31">
        <f t="shared" si="1"/>
        <v>0.56000000000000005</v>
      </c>
      <c r="R14" s="5">
        <f t="shared" si="1"/>
        <v>1.1000000000000001</v>
      </c>
      <c r="S14" s="31">
        <f t="shared" si="1"/>
        <v>19.75</v>
      </c>
    </row>
    <row r="15" spans="1:19" x14ac:dyDescent="0.25">
      <c r="A15" s="90" t="s">
        <v>973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1:19" ht="25.5" x14ac:dyDescent="0.25">
      <c r="A16" s="31" t="s">
        <v>50</v>
      </c>
      <c r="B16" s="31" t="s">
        <v>50</v>
      </c>
      <c r="C16" s="32" t="s">
        <v>51</v>
      </c>
      <c r="D16" s="31" t="s">
        <v>76</v>
      </c>
      <c r="E16" s="31" t="s">
        <v>974</v>
      </c>
      <c r="F16" s="31" t="s">
        <v>975</v>
      </c>
      <c r="G16" s="31" t="s">
        <v>976</v>
      </c>
      <c r="H16" s="31" t="s">
        <v>977</v>
      </c>
      <c r="I16" s="31" t="s">
        <v>105</v>
      </c>
      <c r="J16" s="31" t="s">
        <v>199</v>
      </c>
      <c r="K16" s="31" t="s">
        <v>545</v>
      </c>
      <c r="L16" s="31" t="s">
        <v>36</v>
      </c>
      <c r="M16" s="31" t="s">
        <v>978</v>
      </c>
      <c r="N16" s="31" t="s">
        <v>979</v>
      </c>
      <c r="O16" s="31" t="s">
        <v>980</v>
      </c>
      <c r="P16" s="31" t="s">
        <v>981</v>
      </c>
      <c r="Q16" s="31" t="s">
        <v>982</v>
      </c>
      <c r="R16" s="27">
        <v>0.5</v>
      </c>
      <c r="S16" s="31" t="s">
        <v>983</v>
      </c>
    </row>
    <row r="17" spans="1:19" x14ac:dyDescent="0.25">
      <c r="A17" s="31" t="s">
        <v>52</v>
      </c>
      <c r="B17" s="31">
        <v>110105</v>
      </c>
      <c r="C17" s="30" t="s">
        <v>54</v>
      </c>
      <c r="D17" s="31" t="s">
        <v>951</v>
      </c>
      <c r="E17" s="31" t="s">
        <v>665</v>
      </c>
      <c r="F17" s="31" t="s">
        <v>469</v>
      </c>
      <c r="G17" s="31" t="s">
        <v>984</v>
      </c>
      <c r="H17" s="31" t="s">
        <v>985</v>
      </c>
      <c r="I17" s="31" t="s">
        <v>156</v>
      </c>
      <c r="J17" s="31" t="s">
        <v>156</v>
      </c>
      <c r="K17" s="31" t="s">
        <v>986</v>
      </c>
      <c r="L17" s="31" t="s">
        <v>987</v>
      </c>
      <c r="M17" s="31" t="s">
        <v>610</v>
      </c>
      <c r="N17" s="31" t="s">
        <v>988</v>
      </c>
      <c r="O17" s="31" t="s">
        <v>989</v>
      </c>
      <c r="P17" s="31" t="s">
        <v>990</v>
      </c>
      <c r="Q17" s="31" t="s">
        <v>413</v>
      </c>
      <c r="R17" s="27">
        <v>2.1</v>
      </c>
      <c r="S17" s="31" t="s">
        <v>991</v>
      </c>
    </row>
    <row r="18" spans="1:19" x14ac:dyDescent="0.25">
      <c r="A18" s="31">
        <v>120505</v>
      </c>
      <c r="B18" s="31">
        <v>120505</v>
      </c>
      <c r="C18" s="30" t="s">
        <v>56</v>
      </c>
      <c r="D18" s="31" t="s">
        <v>76</v>
      </c>
      <c r="E18" s="31" t="s">
        <v>992</v>
      </c>
      <c r="F18" s="31">
        <v>11.512</v>
      </c>
      <c r="G18" s="31">
        <v>9.65</v>
      </c>
      <c r="H18" s="31">
        <v>163.12799999999999</v>
      </c>
      <c r="I18" s="31" t="s">
        <v>123</v>
      </c>
      <c r="J18" s="31" t="s">
        <v>77</v>
      </c>
      <c r="K18" s="31" t="s">
        <v>993</v>
      </c>
      <c r="L18" s="31" t="s">
        <v>545</v>
      </c>
      <c r="M18" s="31" t="s">
        <v>367</v>
      </c>
      <c r="N18" s="31" t="s">
        <v>994</v>
      </c>
      <c r="O18" s="31" t="s">
        <v>995</v>
      </c>
      <c r="P18" s="31" t="s">
        <v>996</v>
      </c>
      <c r="Q18" s="31" t="s">
        <v>997</v>
      </c>
      <c r="R18" s="27">
        <v>2.5</v>
      </c>
      <c r="S18" s="31" t="s">
        <v>998</v>
      </c>
    </row>
    <row r="19" spans="1:19" x14ac:dyDescent="0.25">
      <c r="A19" s="31" t="s">
        <v>58</v>
      </c>
      <c r="B19" s="31" t="s">
        <v>59</v>
      </c>
      <c r="C19" s="30" t="s">
        <v>60</v>
      </c>
      <c r="D19" s="31">
        <v>200</v>
      </c>
      <c r="E19" s="31" t="s">
        <v>999</v>
      </c>
      <c r="F19" s="31" t="s">
        <v>1000</v>
      </c>
      <c r="G19" s="31" t="s">
        <v>1001</v>
      </c>
      <c r="H19" s="31" t="s">
        <v>1002</v>
      </c>
      <c r="I19" s="31" t="s">
        <v>219</v>
      </c>
      <c r="J19" s="31" t="s">
        <v>105</v>
      </c>
      <c r="K19" s="31" t="s">
        <v>36</v>
      </c>
      <c r="L19" s="31" t="s">
        <v>552</v>
      </c>
      <c r="M19" s="31" t="s">
        <v>524</v>
      </c>
      <c r="N19" s="31" t="s">
        <v>1003</v>
      </c>
      <c r="O19" s="31" t="s">
        <v>1004</v>
      </c>
      <c r="P19" s="31" t="s">
        <v>1005</v>
      </c>
      <c r="Q19" s="31" t="s">
        <v>889</v>
      </c>
      <c r="R19" s="27">
        <v>0</v>
      </c>
      <c r="S19" s="31" t="s">
        <v>1006</v>
      </c>
    </row>
    <row r="20" spans="1:19" x14ac:dyDescent="0.25">
      <c r="A20" s="31" t="s">
        <v>62</v>
      </c>
      <c r="B20" s="31" t="s">
        <v>63</v>
      </c>
      <c r="C20" s="30" t="s">
        <v>64</v>
      </c>
      <c r="D20" s="31" t="s">
        <v>29</v>
      </c>
      <c r="E20" s="31" t="s">
        <v>230</v>
      </c>
      <c r="F20" s="31" t="s">
        <v>36</v>
      </c>
      <c r="G20" s="31" t="s">
        <v>627</v>
      </c>
      <c r="H20" s="31" t="s">
        <v>628</v>
      </c>
      <c r="I20" s="31" t="s">
        <v>36</v>
      </c>
      <c r="J20" s="31" t="s">
        <v>36</v>
      </c>
      <c r="K20" s="31" t="s">
        <v>629</v>
      </c>
      <c r="L20" s="31" t="s">
        <v>36</v>
      </c>
      <c r="M20" s="31" t="s">
        <v>349</v>
      </c>
      <c r="N20" s="31" t="s">
        <v>630</v>
      </c>
      <c r="O20" s="31" t="s">
        <v>357</v>
      </c>
      <c r="P20" s="31" t="s">
        <v>631</v>
      </c>
      <c r="Q20" s="31" t="s">
        <v>373</v>
      </c>
      <c r="R20" s="27">
        <v>0.1</v>
      </c>
      <c r="S20" s="31" t="s">
        <v>36</v>
      </c>
    </row>
    <row r="21" spans="1:19" x14ac:dyDescent="0.25">
      <c r="A21" s="55" t="s">
        <v>65</v>
      </c>
      <c r="B21" s="55" t="s">
        <v>65</v>
      </c>
      <c r="C21" s="30" t="s">
        <v>66</v>
      </c>
      <c r="D21" s="27">
        <v>40</v>
      </c>
      <c r="E21" s="31" t="s">
        <v>153</v>
      </c>
      <c r="F21" s="31" t="s">
        <v>196</v>
      </c>
      <c r="G21" s="31" t="s">
        <v>197</v>
      </c>
      <c r="H21" s="31" t="s">
        <v>198</v>
      </c>
      <c r="I21" s="31" t="s">
        <v>199</v>
      </c>
      <c r="J21" s="31" t="s">
        <v>230</v>
      </c>
      <c r="K21" s="31" t="s">
        <v>36</v>
      </c>
      <c r="L21" s="31" t="s">
        <v>36</v>
      </c>
      <c r="M21" s="31" t="s">
        <v>200</v>
      </c>
      <c r="N21" s="31" t="s">
        <v>201</v>
      </c>
      <c r="O21" s="31" t="s">
        <v>202</v>
      </c>
      <c r="P21" s="31" t="s">
        <v>203</v>
      </c>
      <c r="Q21" s="31" t="s">
        <v>148</v>
      </c>
      <c r="R21" s="27">
        <v>0</v>
      </c>
      <c r="S21" s="31" t="s">
        <v>36</v>
      </c>
    </row>
    <row r="22" spans="1:19" x14ac:dyDescent="0.25">
      <c r="A22" s="31" t="s">
        <v>65</v>
      </c>
      <c r="B22" s="31" t="s">
        <v>65</v>
      </c>
      <c r="C22" s="10" t="s">
        <v>1460</v>
      </c>
      <c r="D22" s="31" t="s">
        <v>35</v>
      </c>
      <c r="E22" s="31" t="s">
        <v>204</v>
      </c>
      <c r="F22" s="31">
        <v>1.44</v>
      </c>
      <c r="G22" s="31" t="s">
        <v>205</v>
      </c>
      <c r="H22" s="31" t="s">
        <v>206</v>
      </c>
      <c r="I22" s="31" t="s">
        <v>199</v>
      </c>
      <c r="J22" s="31" t="s">
        <v>230</v>
      </c>
      <c r="K22" s="31" t="s">
        <v>36</v>
      </c>
      <c r="L22" s="31" t="s">
        <v>36</v>
      </c>
      <c r="M22" s="31" t="s">
        <v>207</v>
      </c>
      <c r="N22" s="31" t="s">
        <v>208</v>
      </c>
      <c r="O22" s="31" t="s">
        <v>208</v>
      </c>
      <c r="P22" s="31" t="s">
        <v>209</v>
      </c>
      <c r="Q22" s="31" t="s">
        <v>210</v>
      </c>
      <c r="R22" s="27">
        <v>0</v>
      </c>
      <c r="S22" s="31" t="s">
        <v>211</v>
      </c>
    </row>
    <row r="23" spans="1:19" x14ac:dyDescent="0.25">
      <c r="A23" s="31"/>
      <c r="B23" s="31"/>
      <c r="C23" s="30" t="s">
        <v>967</v>
      </c>
      <c r="D23" s="31"/>
      <c r="E23" s="31">
        <v>32.270000000000003</v>
      </c>
      <c r="F23" s="31">
        <v>25.96</v>
      </c>
      <c r="G23" s="31">
        <v>143.24</v>
      </c>
      <c r="H23" s="31">
        <v>925.68999999999983</v>
      </c>
      <c r="I23" s="31">
        <v>0.28999999999999998</v>
      </c>
      <c r="J23" s="31">
        <v>0.25</v>
      </c>
      <c r="K23" s="31">
        <v>30.609999999999996</v>
      </c>
      <c r="L23" s="31">
        <f t="shared" ref="L23:S23" si="2">+L16+L17+L18+L19+L20+L21+L22</f>
        <v>30</v>
      </c>
      <c r="M23" s="31">
        <f t="shared" si="2"/>
        <v>7.3200000000000012</v>
      </c>
      <c r="N23" s="31">
        <f t="shared" si="2"/>
        <v>334.93</v>
      </c>
      <c r="O23" s="31">
        <f t="shared" si="2"/>
        <v>407.32</v>
      </c>
      <c r="P23" s="31">
        <f t="shared" si="2"/>
        <v>85.29</v>
      </c>
      <c r="Q23" s="31">
        <f t="shared" si="2"/>
        <v>6.629999999999999</v>
      </c>
      <c r="R23" s="5">
        <f>SUM(R16:R22)</f>
        <v>5.1999999999999993</v>
      </c>
      <c r="S23" s="31">
        <f t="shared" si="2"/>
        <v>20.72</v>
      </c>
    </row>
    <row r="24" spans="1:19" x14ac:dyDescent="0.25">
      <c r="A24" s="90" t="s">
        <v>1007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1:19" x14ac:dyDescent="0.25">
      <c r="A25" s="31">
        <v>190303</v>
      </c>
      <c r="B25" s="31">
        <v>190303</v>
      </c>
      <c r="C25" s="30" t="s">
        <v>1487</v>
      </c>
      <c r="D25" s="31">
        <v>80</v>
      </c>
      <c r="E25" s="31" t="s">
        <v>48</v>
      </c>
      <c r="F25" s="31" t="s">
        <v>1008</v>
      </c>
      <c r="G25" s="31" t="s">
        <v>1009</v>
      </c>
      <c r="H25" s="31" t="s">
        <v>1010</v>
      </c>
      <c r="I25" s="31" t="s">
        <v>105</v>
      </c>
      <c r="J25" s="31" t="s">
        <v>230</v>
      </c>
      <c r="K25" s="31">
        <v>0.06</v>
      </c>
      <c r="L25" s="31" t="s">
        <v>69</v>
      </c>
      <c r="M25" s="31" t="s">
        <v>805</v>
      </c>
      <c r="N25" s="31" t="s">
        <v>969</v>
      </c>
      <c r="O25" s="31" t="s">
        <v>159</v>
      </c>
      <c r="P25" s="31" t="s">
        <v>211</v>
      </c>
      <c r="Q25" s="31" t="s">
        <v>138</v>
      </c>
      <c r="R25" s="27">
        <v>0</v>
      </c>
      <c r="S25" s="31" t="s">
        <v>36</v>
      </c>
    </row>
    <row r="26" spans="1:19" x14ac:dyDescent="0.25">
      <c r="A26" s="31">
        <v>160223</v>
      </c>
      <c r="B26" s="31">
        <v>160233</v>
      </c>
      <c r="C26" s="32" t="s">
        <v>70</v>
      </c>
      <c r="D26" s="31" t="s">
        <v>29</v>
      </c>
      <c r="E26" s="31" t="s">
        <v>153</v>
      </c>
      <c r="F26" s="31" t="s">
        <v>551</v>
      </c>
      <c r="G26" s="31" t="s">
        <v>901</v>
      </c>
      <c r="H26" s="31" t="s">
        <v>902</v>
      </c>
      <c r="I26" s="31" t="s">
        <v>105</v>
      </c>
      <c r="J26" s="31" t="s">
        <v>663</v>
      </c>
      <c r="K26" s="31" t="s">
        <v>300</v>
      </c>
      <c r="L26" s="31" t="s">
        <v>71</v>
      </c>
      <c r="M26" s="31" t="s">
        <v>36</v>
      </c>
      <c r="N26" s="31" t="s">
        <v>903</v>
      </c>
      <c r="O26" s="31" t="s">
        <v>724</v>
      </c>
      <c r="P26" s="31" t="s">
        <v>274</v>
      </c>
      <c r="Q26" s="31" t="s">
        <v>102</v>
      </c>
      <c r="R26" s="27">
        <v>0.1</v>
      </c>
      <c r="S26" s="31" t="s">
        <v>545</v>
      </c>
    </row>
    <row r="27" spans="1:19" x14ac:dyDescent="0.25">
      <c r="A27" s="31"/>
      <c r="B27" s="31"/>
      <c r="C27" s="30" t="s">
        <v>967</v>
      </c>
      <c r="D27" s="31"/>
      <c r="E27" s="31">
        <v>7.04</v>
      </c>
      <c r="F27" s="31">
        <v>7.46</v>
      </c>
      <c r="G27" s="31">
        <v>31.92</v>
      </c>
      <c r="H27" s="31">
        <v>223.6</v>
      </c>
      <c r="I27" s="31">
        <v>0.05</v>
      </c>
      <c r="J27" s="31">
        <v>0.23</v>
      </c>
      <c r="K27" s="31">
        <v>0.6</v>
      </c>
      <c r="L27" s="31">
        <v>17.02</v>
      </c>
      <c r="M27" s="31">
        <v>0.82</v>
      </c>
      <c r="N27" s="31">
        <v>141.47999999999999</v>
      </c>
      <c r="O27" s="31">
        <v>148.15</v>
      </c>
      <c r="P27" s="31">
        <v>20.62</v>
      </c>
      <c r="Q27" s="31">
        <v>1.05</v>
      </c>
      <c r="R27" s="5">
        <v>0.1</v>
      </c>
      <c r="S27" s="31">
        <v>13</v>
      </c>
    </row>
    <row r="28" spans="1:19" x14ac:dyDescent="0.25">
      <c r="A28" s="90" t="s">
        <v>1011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x14ac:dyDescent="0.25">
      <c r="A29" s="31" t="s">
        <v>74</v>
      </c>
      <c r="B29" s="31" t="s">
        <v>74</v>
      </c>
      <c r="C29" s="57" t="s">
        <v>1475</v>
      </c>
      <c r="D29" s="31" t="s">
        <v>1012</v>
      </c>
      <c r="E29" s="31">
        <v>17.420000000000002</v>
      </c>
      <c r="F29" s="31">
        <v>4.88</v>
      </c>
      <c r="G29" s="31" t="s">
        <v>36</v>
      </c>
      <c r="H29" s="31" t="s">
        <v>1013</v>
      </c>
      <c r="I29" s="31" t="s">
        <v>663</v>
      </c>
      <c r="J29" s="31">
        <v>0.2</v>
      </c>
      <c r="K29" s="31" t="s">
        <v>1014</v>
      </c>
      <c r="L29" s="31">
        <v>414</v>
      </c>
      <c r="M29" s="31">
        <v>0.32</v>
      </c>
      <c r="N29" s="31">
        <v>0</v>
      </c>
      <c r="O29" s="31">
        <v>425</v>
      </c>
      <c r="P29" s="31">
        <v>9.0500000000000007</v>
      </c>
      <c r="Q29" s="31">
        <v>1.75</v>
      </c>
      <c r="R29" s="29">
        <v>0.2</v>
      </c>
      <c r="S29" s="31">
        <v>30.6</v>
      </c>
    </row>
    <row r="30" spans="1:19" x14ac:dyDescent="0.25">
      <c r="A30" s="31" t="s">
        <v>81</v>
      </c>
      <c r="B30" s="31" t="s">
        <v>82</v>
      </c>
      <c r="C30" s="57" t="s">
        <v>83</v>
      </c>
      <c r="D30" s="31">
        <v>200</v>
      </c>
      <c r="E30" s="31" t="s">
        <v>1015</v>
      </c>
      <c r="F30" s="31" t="s">
        <v>1016</v>
      </c>
      <c r="G30" s="31" t="s">
        <v>1017</v>
      </c>
      <c r="H30" s="31" t="s">
        <v>1018</v>
      </c>
      <c r="I30" s="31" t="s">
        <v>199</v>
      </c>
      <c r="J30" s="31" t="s">
        <v>85</v>
      </c>
      <c r="K30" s="31" t="s">
        <v>36</v>
      </c>
      <c r="L30" s="31" t="s">
        <v>552</v>
      </c>
      <c r="M30" s="31" t="s">
        <v>546</v>
      </c>
      <c r="N30" s="31" t="s">
        <v>1019</v>
      </c>
      <c r="O30" s="31" t="s">
        <v>1020</v>
      </c>
      <c r="P30" s="31" t="s">
        <v>1021</v>
      </c>
      <c r="Q30" s="31" t="s">
        <v>229</v>
      </c>
      <c r="R30" s="29">
        <v>0.3</v>
      </c>
      <c r="S30" s="31" t="s">
        <v>1022</v>
      </c>
    </row>
    <row r="31" spans="1:19" x14ac:dyDescent="0.25">
      <c r="A31" s="31">
        <v>160230</v>
      </c>
      <c r="B31" s="31" t="s">
        <v>92</v>
      </c>
      <c r="C31" s="57" t="s">
        <v>93</v>
      </c>
      <c r="D31" s="31" t="s">
        <v>29</v>
      </c>
      <c r="E31" s="31" t="s">
        <v>156</v>
      </c>
      <c r="F31" s="31" t="s">
        <v>156</v>
      </c>
      <c r="G31" s="31" t="s">
        <v>1023</v>
      </c>
      <c r="H31" s="31" t="s">
        <v>94</v>
      </c>
      <c r="I31" s="31" t="s">
        <v>36</v>
      </c>
      <c r="J31" s="31" t="s">
        <v>36</v>
      </c>
      <c r="K31" s="31" t="s">
        <v>95</v>
      </c>
      <c r="L31" s="31" t="s">
        <v>36</v>
      </c>
      <c r="M31" s="31" t="s">
        <v>85</v>
      </c>
      <c r="N31" s="31" t="s">
        <v>96</v>
      </c>
      <c r="O31" s="31" t="s">
        <v>97</v>
      </c>
      <c r="P31" s="31" t="s">
        <v>98</v>
      </c>
      <c r="Q31" s="31" t="s">
        <v>99</v>
      </c>
      <c r="R31" s="29">
        <v>0.1</v>
      </c>
      <c r="S31" s="31" t="s">
        <v>100</v>
      </c>
    </row>
    <row r="32" spans="1:19" x14ac:dyDescent="0.25">
      <c r="A32" s="31" t="s">
        <v>37</v>
      </c>
      <c r="B32" s="31" t="s">
        <v>38</v>
      </c>
      <c r="C32" s="57" t="s">
        <v>966</v>
      </c>
      <c r="D32" s="31" t="s">
        <v>40</v>
      </c>
      <c r="E32" s="31" t="s">
        <v>219</v>
      </c>
      <c r="F32" s="31" t="s">
        <v>778</v>
      </c>
      <c r="G32" s="31" t="s">
        <v>219</v>
      </c>
      <c r="H32" s="31" t="s">
        <v>101</v>
      </c>
      <c r="I32" s="31" t="s">
        <v>36</v>
      </c>
      <c r="J32" s="31" t="s">
        <v>230</v>
      </c>
      <c r="K32" s="31" t="s">
        <v>36</v>
      </c>
      <c r="L32" s="31" t="s">
        <v>41</v>
      </c>
      <c r="M32" s="31" t="s">
        <v>102</v>
      </c>
      <c r="N32" s="31" t="s">
        <v>103</v>
      </c>
      <c r="O32" s="31" t="s">
        <v>104</v>
      </c>
      <c r="P32" s="31" t="s">
        <v>36</v>
      </c>
      <c r="Q32" s="31" t="s">
        <v>105</v>
      </c>
      <c r="R32" s="29">
        <v>0.4</v>
      </c>
      <c r="S32" s="31" t="s">
        <v>106</v>
      </c>
    </row>
    <row r="33" spans="1:19" x14ac:dyDescent="0.25">
      <c r="A33" s="31" t="s">
        <v>33</v>
      </c>
      <c r="B33" s="31" t="s">
        <v>33</v>
      </c>
      <c r="C33" s="57" t="s">
        <v>34</v>
      </c>
      <c r="D33" s="31" t="s">
        <v>35</v>
      </c>
      <c r="E33" s="31" t="s">
        <v>153</v>
      </c>
      <c r="F33" s="31">
        <v>4.16</v>
      </c>
      <c r="G33" s="31" t="s">
        <v>197</v>
      </c>
      <c r="H33" s="31" t="s">
        <v>198</v>
      </c>
      <c r="I33" s="31" t="s">
        <v>199</v>
      </c>
      <c r="J33" s="31" t="s">
        <v>230</v>
      </c>
      <c r="K33" s="31" t="s">
        <v>36</v>
      </c>
      <c r="L33" s="31" t="s">
        <v>36</v>
      </c>
      <c r="M33" s="31" t="s">
        <v>200</v>
      </c>
      <c r="N33" s="31" t="s">
        <v>201</v>
      </c>
      <c r="O33" s="31" t="s">
        <v>202</v>
      </c>
      <c r="P33" s="31" t="s">
        <v>203</v>
      </c>
      <c r="Q33" s="31" t="s">
        <v>148</v>
      </c>
      <c r="R33" s="29">
        <v>0.6</v>
      </c>
      <c r="S33" s="31" t="s">
        <v>36</v>
      </c>
    </row>
    <row r="34" spans="1:19" x14ac:dyDescent="0.25">
      <c r="A34" s="31" t="s">
        <v>65</v>
      </c>
      <c r="B34" s="31" t="s">
        <v>65</v>
      </c>
      <c r="C34" s="57" t="s">
        <v>66</v>
      </c>
      <c r="D34" s="31" t="s">
        <v>35</v>
      </c>
      <c r="E34" s="31" t="s">
        <v>204</v>
      </c>
      <c r="F34" s="31">
        <v>3.44</v>
      </c>
      <c r="G34" s="31" t="s">
        <v>205</v>
      </c>
      <c r="H34" s="31" t="s">
        <v>206</v>
      </c>
      <c r="I34" s="31" t="s">
        <v>199</v>
      </c>
      <c r="J34" s="31" t="s">
        <v>230</v>
      </c>
      <c r="K34" s="31" t="s">
        <v>36</v>
      </c>
      <c r="L34" s="31" t="s">
        <v>36</v>
      </c>
      <c r="M34" s="31" t="s">
        <v>207</v>
      </c>
      <c r="N34" s="31" t="s">
        <v>208</v>
      </c>
      <c r="O34" s="31" t="s">
        <v>208</v>
      </c>
      <c r="P34" s="31" t="s">
        <v>209</v>
      </c>
      <c r="Q34" s="31" t="s">
        <v>210</v>
      </c>
      <c r="R34" s="29">
        <v>0.2</v>
      </c>
      <c r="S34" s="31" t="s">
        <v>211</v>
      </c>
    </row>
    <row r="35" spans="1:19" x14ac:dyDescent="0.25">
      <c r="A35" s="31"/>
      <c r="B35" s="31"/>
      <c r="C35" s="30" t="s">
        <v>967</v>
      </c>
      <c r="D35" s="31"/>
      <c r="E35" s="31">
        <f>+E29+E30+E31+E32+E33+E34</f>
        <v>27.65</v>
      </c>
      <c r="F35" s="31">
        <f t="shared" ref="F35:S35" si="3">+F29+F30+F31+F32+F33+F34</f>
        <v>27.660000000000004</v>
      </c>
      <c r="G35" s="31">
        <f t="shared" si="3"/>
        <v>114.68</v>
      </c>
      <c r="H35" s="31">
        <f t="shared" si="3"/>
        <v>754.09999999999991</v>
      </c>
      <c r="I35" s="31">
        <f t="shared" si="3"/>
        <v>0.25</v>
      </c>
      <c r="J35" s="31">
        <f t="shared" si="3"/>
        <v>0.26</v>
      </c>
      <c r="K35" s="31">
        <f t="shared" si="3"/>
        <v>2.86</v>
      </c>
      <c r="L35" s="31">
        <f t="shared" si="3"/>
        <v>457.5</v>
      </c>
      <c r="M35" s="31">
        <f t="shared" si="3"/>
        <v>1.75</v>
      </c>
      <c r="N35" s="31">
        <f t="shared" si="3"/>
        <v>119.56</v>
      </c>
      <c r="O35" s="31">
        <f t="shared" si="3"/>
        <v>641.92999999999995</v>
      </c>
      <c r="P35" s="31">
        <f t="shared" si="3"/>
        <v>51.839999999999996</v>
      </c>
      <c r="Q35" s="31">
        <f t="shared" si="3"/>
        <v>4.4000000000000004</v>
      </c>
      <c r="R35" s="5">
        <f t="shared" si="3"/>
        <v>1.8</v>
      </c>
      <c r="S35" s="31">
        <f t="shared" si="3"/>
        <v>36.92</v>
      </c>
    </row>
    <row r="36" spans="1:19" x14ac:dyDescent="0.25">
      <c r="A36" s="90" t="s">
        <v>1024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1:19" x14ac:dyDescent="0.25">
      <c r="A37" s="31" t="s">
        <v>119</v>
      </c>
      <c r="B37" s="31" t="s">
        <v>119</v>
      </c>
      <c r="C37" s="30" t="s">
        <v>1025</v>
      </c>
      <c r="D37" s="31" t="s">
        <v>121</v>
      </c>
      <c r="E37" s="31" t="s">
        <v>122</v>
      </c>
      <c r="F37" s="31" t="s">
        <v>114</v>
      </c>
      <c r="G37" s="31" t="s">
        <v>1026</v>
      </c>
      <c r="H37" s="31" t="s">
        <v>839</v>
      </c>
      <c r="I37" s="31" t="s">
        <v>123</v>
      </c>
      <c r="J37" s="31" t="s">
        <v>85</v>
      </c>
      <c r="K37" s="31" t="s">
        <v>839</v>
      </c>
      <c r="L37" s="31" t="s">
        <v>36</v>
      </c>
      <c r="M37" s="31" t="s">
        <v>114</v>
      </c>
      <c r="N37" s="31" t="s">
        <v>1027</v>
      </c>
      <c r="O37" s="31" t="s">
        <v>124</v>
      </c>
      <c r="P37" s="31" t="s">
        <v>1028</v>
      </c>
      <c r="Q37" s="31" t="s">
        <v>426</v>
      </c>
      <c r="R37" s="27">
        <v>0</v>
      </c>
      <c r="S37" s="31" t="s">
        <v>36</v>
      </c>
    </row>
    <row r="38" spans="1:19" x14ac:dyDescent="0.25">
      <c r="A38" s="31"/>
      <c r="B38" s="31"/>
      <c r="C38" s="30" t="s">
        <v>967</v>
      </c>
      <c r="D38" s="31"/>
      <c r="E38" s="31" t="str">
        <f>+E37</f>
        <v>0,72</v>
      </c>
      <c r="F38" s="31" t="str">
        <f t="shared" ref="F38:S38" si="4">+F37</f>
        <v>0,18</v>
      </c>
      <c r="G38" s="31" t="str">
        <f t="shared" si="4"/>
        <v>6,75</v>
      </c>
      <c r="H38" s="31" t="str">
        <f t="shared" si="4"/>
        <v>34,20</v>
      </c>
      <c r="I38" s="31" t="str">
        <f t="shared" si="4"/>
        <v>0,05</v>
      </c>
      <c r="J38" s="31" t="str">
        <f t="shared" si="4"/>
        <v>0,03</v>
      </c>
      <c r="K38" s="31" t="str">
        <f t="shared" si="4"/>
        <v>34,20</v>
      </c>
      <c r="L38" s="31" t="str">
        <f t="shared" si="4"/>
        <v>0,00</v>
      </c>
      <c r="M38" s="31" t="str">
        <f t="shared" si="4"/>
        <v>0,18</v>
      </c>
      <c r="N38" s="31" t="str">
        <f t="shared" si="4"/>
        <v>31,50</v>
      </c>
      <c r="O38" s="31" t="str">
        <f t="shared" si="4"/>
        <v>15,30</v>
      </c>
      <c r="P38" s="31" t="str">
        <f t="shared" si="4"/>
        <v>9,90</v>
      </c>
      <c r="Q38" s="31" t="str">
        <f t="shared" si="4"/>
        <v>0,09</v>
      </c>
      <c r="R38" s="5">
        <f t="shared" si="4"/>
        <v>0</v>
      </c>
      <c r="S38" s="31" t="str">
        <f t="shared" si="4"/>
        <v>0,00</v>
      </c>
    </row>
    <row r="39" spans="1:19" x14ac:dyDescent="0.25">
      <c r="A39" s="31"/>
      <c r="B39" s="31"/>
      <c r="C39" s="30" t="s">
        <v>1029</v>
      </c>
      <c r="D39" s="31"/>
      <c r="E39" s="31">
        <f t="shared" ref="E39:Q39" si="5">+E38+E35+E27+E23+E14+E10</f>
        <v>93.259999999999991</v>
      </c>
      <c r="F39" s="31">
        <f t="shared" si="5"/>
        <v>95.800000000000011</v>
      </c>
      <c r="G39" s="31">
        <f t="shared" si="5"/>
        <v>401.93000000000006</v>
      </c>
      <c r="H39" s="31">
        <f t="shared" si="5"/>
        <v>2780.99</v>
      </c>
      <c r="I39" s="31">
        <f t="shared" si="5"/>
        <v>1.45</v>
      </c>
      <c r="J39" s="31">
        <f t="shared" si="5"/>
        <v>1.5300000000000002</v>
      </c>
      <c r="K39" s="31">
        <f t="shared" si="5"/>
        <v>71.199999999999989</v>
      </c>
      <c r="L39" s="31">
        <f t="shared" si="5"/>
        <v>868</v>
      </c>
      <c r="M39" s="31">
        <f t="shared" si="5"/>
        <v>12.48</v>
      </c>
      <c r="N39" s="31">
        <f t="shared" si="5"/>
        <v>1240.74</v>
      </c>
      <c r="O39" s="31">
        <f t="shared" si="5"/>
        <v>1858.4099999999999</v>
      </c>
      <c r="P39" s="31">
        <f t="shared" si="5"/>
        <v>314.8</v>
      </c>
      <c r="Q39" s="31">
        <f t="shared" si="5"/>
        <v>16.799999999999997</v>
      </c>
      <c r="R39" s="7">
        <f>+R10+R14+R23+R27+R35+R38</f>
        <v>13.299999999999999</v>
      </c>
      <c r="S39" s="31">
        <f>+S38+S35+S27+S23+S14+S10</f>
        <v>124.49000000000001</v>
      </c>
    </row>
    <row r="40" spans="1:19" x14ac:dyDescent="0.25">
      <c r="A40" s="31"/>
      <c r="B40" s="31"/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7"/>
      <c r="S40" s="31"/>
    </row>
    <row r="41" spans="1:19" x14ac:dyDescent="0.25">
      <c r="A41" s="31"/>
      <c r="B41" s="31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27"/>
      <c r="S41" s="31"/>
    </row>
    <row r="42" spans="1:19" ht="14.45" customHeight="1" x14ac:dyDescent="0.25">
      <c r="A42" s="88" t="s">
        <v>937</v>
      </c>
      <c r="B42" s="88" t="s">
        <v>938</v>
      </c>
      <c r="C42" s="90" t="s">
        <v>126</v>
      </c>
      <c r="D42" s="92" t="s">
        <v>932</v>
      </c>
      <c r="E42" s="92" t="s">
        <v>8</v>
      </c>
      <c r="F42" s="92" t="s">
        <v>9</v>
      </c>
      <c r="G42" s="88" t="s">
        <v>933</v>
      </c>
      <c r="H42" s="88" t="s">
        <v>934</v>
      </c>
      <c r="I42" s="92" t="s">
        <v>935</v>
      </c>
      <c r="J42" s="92"/>
      <c r="K42" s="92"/>
      <c r="L42" s="92"/>
      <c r="M42" s="92"/>
      <c r="N42" s="92" t="s">
        <v>936</v>
      </c>
      <c r="O42" s="92"/>
      <c r="P42" s="92"/>
      <c r="Q42" s="92"/>
      <c r="R42" s="92"/>
      <c r="S42" s="92"/>
    </row>
    <row r="43" spans="1:19" x14ac:dyDescent="0.25">
      <c r="A43" s="88"/>
      <c r="B43" s="88"/>
      <c r="C43" s="90"/>
      <c r="D43" s="92"/>
      <c r="E43" s="92"/>
      <c r="F43" s="92"/>
      <c r="G43" s="88"/>
      <c r="H43" s="88"/>
      <c r="I43" s="88" t="s">
        <v>939</v>
      </c>
      <c r="J43" s="88" t="s">
        <v>940</v>
      </c>
      <c r="K43" s="88" t="s">
        <v>941</v>
      </c>
      <c r="L43" s="88" t="s">
        <v>942</v>
      </c>
      <c r="M43" s="91" t="s">
        <v>943</v>
      </c>
      <c r="N43" s="88" t="s">
        <v>944</v>
      </c>
      <c r="O43" s="88" t="s">
        <v>945</v>
      </c>
      <c r="P43" s="88" t="s">
        <v>946</v>
      </c>
      <c r="Q43" s="88" t="s">
        <v>947</v>
      </c>
      <c r="R43" s="72" t="s">
        <v>20</v>
      </c>
      <c r="S43" s="88" t="s">
        <v>948</v>
      </c>
    </row>
    <row r="44" spans="1:19" x14ac:dyDescent="0.25">
      <c r="A44" s="88"/>
      <c r="B44" s="88"/>
      <c r="C44" s="90"/>
      <c r="D44" s="31" t="s">
        <v>22</v>
      </c>
      <c r="E44" s="31" t="s">
        <v>22</v>
      </c>
      <c r="F44" s="31" t="s">
        <v>22</v>
      </c>
      <c r="G44" s="31" t="s">
        <v>22</v>
      </c>
      <c r="H44" s="31" t="s">
        <v>23</v>
      </c>
      <c r="I44" s="88"/>
      <c r="J44" s="88"/>
      <c r="K44" s="88"/>
      <c r="L44" s="88"/>
      <c r="M44" s="88"/>
      <c r="N44" s="88"/>
      <c r="O44" s="88"/>
      <c r="P44" s="88"/>
      <c r="Q44" s="88"/>
      <c r="R44" s="72"/>
      <c r="S44" s="88"/>
    </row>
    <row r="45" spans="1:19" x14ac:dyDescent="0.25">
      <c r="A45" s="90" t="s">
        <v>1030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19" x14ac:dyDescent="0.25">
      <c r="A46" s="90" t="s">
        <v>950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19" x14ac:dyDescent="0.25">
      <c r="A47" s="31" t="s">
        <v>130</v>
      </c>
      <c r="B47" s="31" t="s">
        <v>131</v>
      </c>
      <c r="C47" s="30" t="s">
        <v>132</v>
      </c>
      <c r="D47" s="31">
        <v>100</v>
      </c>
      <c r="E47" s="31" t="s">
        <v>133</v>
      </c>
      <c r="F47" s="31" t="s">
        <v>134</v>
      </c>
      <c r="G47" s="31" t="s">
        <v>135</v>
      </c>
      <c r="H47" s="31" t="s">
        <v>136</v>
      </c>
      <c r="I47" s="31" t="s">
        <v>137</v>
      </c>
      <c r="J47" s="31" t="s">
        <v>1031</v>
      </c>
      <c r="K47" s="31" t="s">
        <v>138</v>
      </c>
      <c r="L47" s="31" t="s">
        <v>844</v>
      </c>
      <c r="M47" s="31" t="s">
        <v>139</v>
      </c>
      <c r="N47" s="31" t="s">
        <v>140</v>
      </c>
      <c r="O47" s="31" t="s">
        <v>141</v>
      </c>
      <c r="P47" s="31" t="s">
        <v>142</v>
      </c>
      <c r="Q47" s="31" t="s">
        <v>143</v>
      </c>
      <c r="R47" s="27">
        <v>0.6</v>
      </c>
      <c r="S47" s="31" t="s">
        <v>144</v>
      </c>
    </row>
    <row r="48" spans="1:19" x14ac:dyDescent="0.25">
      <c r="A48" s="31">
        <v>160105</v>
      </c>
      <c r="B48" s="31">
        <v>160105</v>
      </c>
      <c r="C48" s="30" t="s">
        <v>294</v>
      </c>
      <c r="D48" s="31" t="s">
        <v>29</v>
      </c>
      <c r="E48" s="31" t="s">
        <v>36</v>
      </c>
      <c r="F48" s="31" t="s">
        <v>36</v>
      </c>
      <c r="G48" s="31" t="s">
        <v>146</v>
      </c>
      <c r="H48" s="31" t="s">
        <v>147</v>
      </c>
      <c r="I48" s="31" t="s">
        <v>36</v>
      </c>
      <c r="J48" s="31" t="s">
        <v>36</v>
      </c>
      <c r="K48" s="31" t="s">
        <v>36</v>
      </c>
      <c r="L48" s="31" t="s">
        <v>36</v>
      </c>
      <c r="M48" s="31" t="s">
        <v>36</v>
      </c>
      <c r="N48" s="31" t="s">
        <v>148</v>
      </c>
      <c r="O48" s="31" t="s">
        <v>36</v>
      </c>
      <c r="P48" s="31" t="s">
        <v>36</v>
      </c>
      <c r="Q48" s="31" t="s">
        <v>123</v>
      </c>
      <c r="R48" s="27">
        <v>0.3</v>
      </c>
      <c r="S48" s="31" t="s">
        <v>36</v>
      </c>
    </row>
    <row r="49" spans="1:19" ht="25.5" x14ac:dyDescent="0.25">
      <c r="A49" s="58" t="s">
        <v>37</v>
      </c>
      <c r="B49" s="58" t="s">
        <v>38</v>
      </c>
      <c r="C49" s="3" t="s">
        <v>39</v>
      </c>
      <c r="D49" s="31" t="s">
        <v>40</v>
      </c>
      <c r="E49" s="31" t="s">
        <v>219</v>
      </c>
      <c r="F49" s="31" t="s">
        <v>778</v>
      </c>
      <c r="G49" s="31" t="s">
        <v>219</v>
      </c>
      <c r="H49" s="31" t="s">
        <v>101</v>
      </c>
      <c r="I49" s="31" t="s">
        <v>36</v>
      </c>
      <c r="J49" s="31" t="s">
        <v>230</v>
      </c>
      <c r="K49" s="31" t="s">
        <v>36</v>
      </c>
      <c r="L49" s="31" t="s">
        <v>41</v>
      </c>
      <c r="M49" s="31" t="s">
        <v>102</v>
      </c>
      <c r="N49" s="31" t="s">
        <v>103</v>
      </c>
      <c r="O49" s="31" t="s">
        <v>104</v>
      </c>
      <c r="P49" s="31" t="s">
        <v>36</v>
      </c>
      <c r="Q49" s="31" t="s">
        <v>105</v>
      </c>
      <c r="R49" s="29">
        <v>0.4</v>
      </c>
      <c r="S49" s="31" t="s">
        <v>106</v>
      </c>
    </row>
    <row r="50" spans="1:19" x14ac:dyDescent="0.25">
      <c r="A50" s="31" t="s">
        <v>33</v>
      </c>
      <c r="B50" s="31" t="s">
        <v>33</v>
      </c>
      <c r="C50" s="30" t="s">
        <v>34</v>
      </c>
      <c r="D50" s="31">
        <v>40</v>
      </c>
      <c r="E50" s="31" t="s">
        <v>48</v>
      </c>
      <c r="F50" s="31" t="s">
        <v>629</v>
      </c>
      <c r="G50" s="31" t="s">
        <v>876</v>
      </c>
      <c r="H50" s="31" t="s">
        <v>107</v>
      </c>
      <c r="I50" s="31" t="s">
        <v>105</v>
      </c>
      <c r="J50" s="31" t="s">
        <v>230</v>
      </c>
      <c r="K50" s="31" t="s">
        <v>36</v>
      </c>
      <c r="L50" s="31" t="s">
        <v>36</v>
      </c>
      <c r="M50" s="31" t="s">
        <v>108</v>
      </c>
      <c r="N50" s="31" t="s">
        <v>109</v>
      </c>
      <c r="O50" s="31" t="s">
        <v>110</v>
      </c>
      <c r="P50" s="31" t="s">
        <v>111</v>
      </c>
      <c r="Q50" s="31" t="s">
        <v>112</v>
      </c>
      <c r="R50" s="29">
        <v>0.6</v>
      </c>
      <c r="S50" s="31" t="s">
        <v>36</v>
      </c>
    </row>
    <row r="51" spans="1:19" x14ac:dyDescent="0.25">
      <c r="A51" s="33"/>
      <c r="B51" s="33"/>
      <c r="C51" s="34" t="s">
        <v>42</v>
      </c>
      <c r="D51" s="33"/>
      <c r="E51" s="33">
        <v>8.58</v>
      </c>
      <c r="F51" s="33">
        <v>24.83</v>
      </c>
      <c r="G51" s="33">
        <v>60.34</v>
      </c>
      <c r="H51" s="33">
        <v>499.04</v>
      </c>
      <c r="I51" s="33">
        <v>0.18</v>
      </c>
      <c r="J51" s="33">
        <v>0.27</v>
      </c>
      <c r="K51" s="33">
        <v>0.42</v>
      </c>
      <c r="L51" s="33">
        <v>78</v>
      </c>
      <c r="M51" s="33">
        <v>0.95</v>
      </c>
      <c r="N51" s="33">
        <v>181.08999999999997</v>
      </c>
      <c r="O51" s="33">
        <v>529.42999999999995</v>
      </c>
      <c r="P51" s="33">
        <v>25.540000000000003</v>
      </c>
      <c r="Q51" s="33">
        <v>1</v>
      </c>
      <c r="R51" s="5">
        <v>1.9</v>
      </c>
      <c r="S51" s="33">
        <v>1.98</v>
      </c>
    </row>
    <row r="52" spans="1:19" x14ac:dyDescent="0.25">
      <c r="A52" s="90" t="s">
        <v>968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1:19" x14ac:dyDescent="0.25">
      <c r="A53" s="31" t="s">
        <v>150</v>
      </c>
      <c r="B53" s="31" t="s">
        <v>150</v>
      </c>
      <c r="C53" s="30" t="s">
        <v>1451</v>
      </c>
      <c r="D53" s="31" t="s">
        <v>29</v>
      </c>
      <c r="E53" s="31" t="s">
        <v>152</v>
      </c>
      <c r="F53" s="31" t="s">
        <v>153</v>
      </c>
      <c r="G53" s="31" t="s">
        <v>154</v>
      </c>
      <c r="H53" s="31" t="s">
        <v>155</v>
      </c>
      <c r="I53" s="31" t="s">
        <v>156</v>
      </c>
      <c r="J53" s="31" t="s">
        <v>1032</v>
      </c>
      <c r="K53" s="31" t="s">
        <v>103</v>
      </c>
      <c r="L53" s="31" t="s">
        <v>365</v>
      </c>
      <c r="M53" s="31" t="s">
        <v>36</v>
      </c>
      <c r="N53" s="31" t="s">
        <v>157</v>
      </c>
      <c r="O53" s="31" t="s">
        <v>158</v>
      </c>
      <c r="P53" s="31" t="s">
        <v>41</v>
      </c>
      <c r="Q53" s="31" t="s">
        <v>86</v>
      </c>
      <c r="R53" s="27">
        <v>2.2999999999999998</v>
      </c>
      <c r="S53" s="31" t="s">
        <v>159</v>
      </c>
    </row>
    <row r="54" spans="1:19" x14ac:dyDescent="0.25">
      <c r="A54" s="27">
        <v>210110</v>
      </c>
      <c r="B54" s="27">
        <v>210110</v>
      </c>
      <c r="C54" s="30" t="s">
        <v>1033</v>
      </c>
      <c r="D54" s="31" t="s">
        <v>149</v>
      </c>
      <c r="E54" s="31" t="s">
        <v>409</v>
      </c>
      <c r="F54" s="31" t="s">
        <v>441</v>
      </c>
      <c r="G54" s="31" t="s">
        <v>174</v>
      </c>
      <c r="H54" s="31" t="s">
        <v>1034</v>
      </c>
      <c r="I54" s="31" t="s">
        <v>36</v>
      </c>
      <c r="J54" s="31" t="s">
        <v>85</v>
      </c>
      <c r="K54" s="31" t="s">
        <v>36</v>
      </c>
      <c r="L54" s="31" t="s">
        <v>57</v>
      </c>
      <c r="M54" s="31" t="s">
        <v>105</v>
      </c>
      <c r="N54" s="31" t="s">
        <v>301</v>
      </c>
      <c r="O54" s="31" t="s">
        <v>1035</v>
      </c>
      <c r="P54" s="31" t="s">
        <v>182</v>
      </c>
      <c r="Q54" s="31" t="s">
        <v>187</v>
      </c>
      <c r="R54" s="27">
        <v>1</v>
      </c>
      <c r="S54" s="31" t="s">
        <v>36</v>
      </c>
    </row>
    <row r="55" spans="1:19" x14ac:dyDescent="0.25">
      <c r="A55" s="31"/>
      <c r="B55" s="31"/>
      <c r="C55" s="30" t="s">
        <v>967</v>
      </c>
      <c r="D55" s="31"/>
      <c r="E55" s="33">
        <f>+E53+E54</f>
        <v>8.86</v>
      </c>
      <c r="F55" s="33">
        <f t="shared" ref="F55:S55" si="6">+F53+F54</f>
        <v>4.5199999999999996</v>
      </c>
      <c r="G55" s="33">
        <f t="shared" si="6"/>
        <v>28.1</v>
      </c>
      <c r="H55" s="33">
        <f t="shared" si="6"/>
        <v>195.6</v>
      </c>
      <c r="I55" s="33">
        <f t="shared" si="6"/>
        <v>0.06</v>
      </c>
      <c r="J55" s="33">
        <f t="shared" si="6"/>
        <v>0.32999999999999996</v>
      </c>
      <c r="K55" s="33">
        <f t="shared" si="6"/>
        <v>1.2</v>
      </c>
      <c r="L55" s="33">
        <f t="shared" si="6"/>
        <v>27.2</v>
      </c>
      <c r="M55" s="33">
        <f t="shared" si="6"/>
        <v>0.02</v>
      </c>
      <c r="N55" s="33">
        <f t="shared" si="6"/>
        <v>276</v>
      </c>
      <c r="O55" s="33">
        <f t="shared" si="6"/>
        <v>211</v>
      </c>
      <c r="P55" s="33">
        <f t="shared" si="6"/>
        <v>33.6</v>
      </c>
      <c r="Q55" s="33">
        <f t="shared" si="6"/>
        <v>0.32</v>
      </c>
      <c r="R55" s="5">
        <f t="shared" si="6"/>
        <v>3.3</v>
      </c>
      <c r="S55" s="33">
        <f t="shared" si="6"/>
        <v>18</v>
      </c>
    </row>
    <row r="56" spans="1:19" x14ac:dyDescent="0.25">
      <c r="A56" s="90" t="s">
        <v>973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spans="1:19" x14ac:dyDescent="0.25">
      <c r="A57" s="31" t="s">
        <v>1045</v>
      </c>
      <c r="B57" s="31" t="s">
        <v>1045</v>
      </c>
      <c r="C57" s="30" t="s">
        <v>160</v>
      </c>
      <c r="D57" s="31" t="s">
        <v>76</v>
      </c>
      <c r="E57" s="31" t="s">
        <v>1036</v>
      </c>
      <c r="F57" s="31" t="s">
        <v>486</v>
      </c>
      <c r="G57" s="31" t="s">
        <v>1037</v>
      </c>
      <c r="H57" s="31" t="s">
        <v>1038</v>
      </c>
      <c r="I57" s="31" t="s">
        <v>77</v>
      </c>
      <c r="J57" s="31" t="s">
        <v>102</v>
      </c>
      <c r="K57" s="31" t="s">
        <v>227</v>
      </c>
      <c r="L57" s="31" t="s">
        <v>1039</v>
      </c>
      <c r="M57" s="31" t="s">
        <v>1040</v>
      </c>
      <c r="N57" s="31" t="s">
        <v>1041</v>
      </c>
      <c r="O57" s="31" t="s">
        <v>1042</v>
      </c>
      <c r="P57" s="31" t="s">
        <v>1043</v>
      </c>
      <c r="Q57" s="31" t="s">
        <v>851</v>
      </c>
      <c r="R57" s="27">
        <v>0</v>
      </c>
      <c r="S57" s="31" t="s">
        <v>1044</v>
      </c>
    </row>
    <row r="58" spans="1:19" x14ac:dyDescent="0.25">
      <c r="A58" s="27">
        <v>110203</v>
      </c>
      <c r="B58" s="27">
        <v>110204</v>
      </c>
      <c r="C58" s="30" t="s">
        <v>1046</v>
      </c>
      <c r="D58" s="31" t="s">
        <v>951</v>
      </c>
      <c r="E58" s="31" t="s">
        <v>909</v>
      </c>
      <c r="F58" s="31" t="s">
        <v>1047</v>
      </c>
      <c r="G58" s="31" t="s">
        <v>723</v>
      </c>
      <c r="H58" s="31" t="s">
        <v>1048</v>
      </c>
      <c r="I58" s="31" t="s">
        <v>123</v>
      </c>
      <c r="J58" s="31" t="s">
        <v>176</v>
      </c>
      <c r="K58" s="31" t="s">
        <v>866</v>
      </c>
      <c r="L58" s="31" t="s">
        <v>987</v>
      </c>
      <c r="M58" s="31" t="s">
        <v>504</v>
      </c>
      <c r="N58" s="31" t="s">
        <v>1049</v>
      </c>
      <c r="O58" s="31" t="s">
        <v>1050</v>
      </c>
      <c r="P58" s="31" t="s">
        <v>1051</v>
      </c>
      <c r="Q58" s="31" t="s">
        <v>292</v>
      </c>
      <c r="R58" s="27">
        <v>0</v>
      </c>
      <c r="S58" s="31" t="s">
        <v>453</v>
      </c>
    </row>
    <row r="59" spans="1:19" x14ac:dyDescent="0.25">
      <c r="A59" s="31" t="s">
        <v>169</v>
      </c>
      <c r="B59" s="31" t="s">
        <v>170</v>
      </c>
      <c r="C59" s="30" t="s">
        <v>171</v>
      </c>
      <c r="D59" s="31" t="s">
        <v>76</v>
      </c>
      <c r="E59" s="31" t="s">
        <v>172</v>
      </c>
      <c r="F59" s="31" t="s">
        <v>173</v>
      </c>
      <c r="G59" s="31" t="s">
        <v>174</v>
      </c>
      <c r="H59" s="31" t="s">
        <v>175</v>
      </c>
      <c r="I59" s="31" t="s">
        <v>176</v>
      </c>
      <c r="J59" s="31" t="s">
        <v>102</v>
      </c>
      <c r="K59" s="31" t="s">
        <v>144</v>
      </c>
      <c r="L59" s="31" t="s">
        <v>351</v>
      </c>
      <c r="M59" s="31" t="s">
        <v>177</v>
      </c>
      <c r="N59" s="31" t="s">
        <v>178</v>
      </c>
      <c r="O59" s="31" t="s">
        <v>179</v>
      </c>
      <c r="P59" s="31" t="s">
        <v>180</v>
      </c>
      <c r="Q59" s="31" t="s">
        <v>181</v>
      </c>
      <c r="R59" s="27">
        <v>2.7</v>
      </c>
      <c r="S59" s="31" t="s">
        <v>182</v>
      </c>
    </row>
    <row r="60" spans="1:19" x14ac:dyDescent="0.25">
      <c r="A60" s="31">
        <v>130101</v>
      </c>
      <c r="B60" s="31">
        <v>130101</v>
      </c>
      <c r="C60" s="30" t="s">
        <v>1468</v>
      </c>
      <c r="D60" s="31">
        <v>200</v>
      </c>
      <c r="E60" s="31" t="s">
        <v>223</v>
      </c>
      <c r="F60" s="31">
        <v>3.6</v>
      </c>
      <c r="G60" s="31" t="s">
        <v>1052</v>
      </c>
      <c r="H60" s="31" t="s">
        <v>1053</v>
      </c>
      <c r="I60" s="31" t="s">
        <v>331</v>
      </c>
      <c r="J60" s="31" t="s">
        <v>373</v>
      </c>
      <c r="K60" s="31" t="s">
        <v>1054</v>
      </c>
      <c r="L60" s="31" t="s">
        <v>1055</v>
      </c>
      <c r="M60" s="31" t="s">
        <v>331</v>
      </c>
      <c r="N60" s="31" t="s">
        <v>1056</v>
      </c>
      <c r="O60" s="31" t="s">
        <v>1057</v>
      </c>
      <c r="P60" s="31">
        <v>20.3</v>
      </c>
      <c r="Q60" s="31">
        <v>0</v>
      </c>
      <c r="R60" s="27">
        <v>0</v>
      </c>
      <c r="S60" s="31" t="s">
        <v>1058</v>
      </c>
    </row>
    <row r="61" spans="1:19" s="65" customFormat="1" x14ac:dyDescent="0.25">
      <c r="A61" s="20" t="s">
        <v>192</v>
      </c>
      <c r="B61" s="20" t="s">
        <v>193</v>
      </c>
      <c r="C61" s="63" t="s">
        <v>70</v>
      </c>
      <c r="D61" s="64" t="s">
        <v>29</v>
      </c>
      <c r="E61" s="64" t="s">
        <v>36</v>
      </c>
      <c r="F61" s="64" t="s">
        <v>36</v>
      </c>
      <c r="G61" s="64" t="s">
        <v>194</v>
      </c>
      <c r="H61" s="64" t="s">
        <v>195</v>
      </c>
      <c r="I61" s="64" t="s">
        <v>36</v>
      </c>
      <c r="J61" s="64" t="s">
        <v>36</v>
      </c>
      <c r="K61" s="64" t="s">
        <v>36</v>
      </c>
      <c r="L61" s="64" t="s">
        <v>36</v>
      </c>
      <c r="M61" s="64" t="s">
        <v>36</v>
      </c>
      <c r="N61" s="64" t="s">
        <v>148</v>
      </c>
      <c r="O61" s="64" t="s">
        <v>36</v>
      </c>
      <c r="P61" s="64" t="s">
        <v>36</v>
      </c>
      <c r="Q61" s="64" t="s">
        <v>123</v>
      </c>
      <c r="R61" s="20">
        <v>0.1</v>
      </c>
      <c r="S61" s="64" t="s">
        <v>36</v>
      </c>
    </row>
    <row r="62" spans="1:19" x14ac:dyDescent="0.25">
      <c r="A62" s="60" t="s">
        <v>33</v>
      </c>
      <c r="B62" s="60" t="s">
        <v>33</v>
      </c>
      <c r="C62" s="30" t="s">
        <v>34</v>
      </c>
      <c r="D62" s="31">
        <v>40</v>
      </c>
      <c r="E62" s="31" t="s">
        <v>153</v>
      </c>
      <c r="F62" s="31" t="s">
        <v>196</v>
      </c>
      <c r="G62" s="31" t="s">
        <v>197</v>
      </c>
      <c r="H62" s="31" t="s">
        <v>198</v>
      </c>
      <c r="I62" s="31" t="s">
        <v>199</v>
      </c>
      <c r="J62" s="31" t="s">
        <v>230</v>
      </c>
      <c r="K62" s="31" t="s">
        <v>36</v>
      </c>
      <c r="L62" s="31" t="s">
        <v>36</v>
      </c>
      <c r="M62" s="31" t="s">
        <v>200</v>
      </c>
      <c r="N62" s="31" t="s">
        <v>201</v>
      </c>
      <c r="O62" s="31" t="s">
        <v>202</v>
      </c>
      <c r="P62" s="31" t="s">
        <v>203</v>
      </c>
      <c r="Q62" s="31" t="s">
        <v>148</v>
      </c>
      <c r="R62" s="27">
        <v>1.3</v>
      </c>
      <c r="S62" s="31" t="s">
        <v>36</v>
      </c>
    </row>
    <row r="63" spans="1:19" x14ac:dyDescent="0.25">
      <c r="A63" s="31" t="s">
        <v>65</v>
      </c>
      <c r="B63" s="31" t="s">
        <v>65</v>
      </c>
      <c r="C63" s="30" t="s">
        <v>66</v>
      </c>
      <c r="D63" s="31">
        <v>40</v>
      </c>
      <c r="E63" s="31" t="s">
        <v>266</v>
      </c>
      <c r="F63" s="31" t="s">
        <v>267</v>
      </c>
      <c r="G63" s="31" t="s">
        <v>268</v>
      </c>
      <c r="H63" s="31" t="s">
        <v>113</v>
      </c>
      <c r="I63" s="31" t="s">
        <v>105</v>
      </c>
      <c r="J63" s="31" t="s">
        <v>230</v>
      </c>
      <c r="K63" s="31" t="s">
        <v>36</v>
      </c>
      <c r="L63" s="31" t="s">
        <v>36</v>
      </c>
      <c r="M63" s="31" t="s">
        <v>114</v>
      </c>
      <c r="N63" s="31" t="s">
        <v>115</v>
      </c>
      <c r="O63" s="31" t="s">
        <v>115</v>
      </c>
      <c r="P63" s="31" t="s">
        <v>116</v>
      </c>
      <c r="Q63" s="31" t="s">
        <v>117</v>
      </c>
      <c r="R63" s="27">
        <v>1.2</v>
      </c>
      <c r="S63" s="31" t="s">
        <v>69</v>
      </c>
    </row>
    <row r="64" spans="1:19" x14ac:dyDescent="0.25">
      <c r="A64" s="33"/>
      <c r="B64" s="33"/>
      <c r="C64" s="34" t="s">
        <v>42</v>
      </c>
      <c r="D64" s="33"/>
      <c r="E64" s="33">
        <v>28.580000000000005</v>
      </c>
      <c r="F64" s="33">
        <v>26.57</v>
      </c>
      <c r="G64" s="33">
        <v>112.21</v>
      </c>
      <c r="H64" s="33">
        <v>923.53</v>
      </c>
      <c r="I64" s="33">
        <v>0.44</v>
      </c>
      <c r="J64" s="33">
        <v>0.43000000000000005</v>
      </c>
      <c r="K64" s="33">
        <v>25.619999999999997</v>
      </c>
      <c r="L64" s="33">
        <v>64.56</v>
      </c>
      <c r="M64" s="33">
        <v>6.07</v>
      </c>
      <c r="N64" s="33">
        <v>227.85999999999999</v>
      </c>
      <c r="O64" s="33">
        <v>496.91000000000008</v>
      </c>
      <c r="P64" s="33">
        <v>82.08</v>
      </c>
      <c r="Q64" s="33">
        <v>4.5</v>
      </c>
      <c r="R64" s="5">
        <v>5.3000000000000007</v>
      </c>
      <c r="S64" s="33">
        <v>27.57</v>
      </c>
    </row>
    <row r="65" spans="1:19" x14ac:dyDescent="0.25">
      <c r="A65" s="90" t="s">
        <v>1007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1:19" x14ac:dyDescent="0.25">
      <c r="A66" s="31" t="s">
        <v>212</v>
      </c>
      <c r="B66" s="31" t="s">
        <v>213</v>
      </c>
      <c r="C66" s="30" t="s">
        <v>214</v>
      </c>
      <c r="D66" s="31">
        <v>100</v>
      </c>
      <c r="E66" s="31" t="s">
        <v>215</v>
      </c>
      <c r="F66" s="31" t="s">
        <v>216</v>
      </c>
      <c r="G66" s="31" t="s">
        <v>217</v>
      </c>
      <c r="H66" s="31" t="s">
        <v>218</v>
      </c>
      <c r="I66" s="31" t="s">
        <v>156</v>
      </c>
      <c r="J66" s="31" t="s">
        <v>123</v>
      </c>
      <c r="K66" s="31" t="s">
        <v>219</v>
      </c>
      <c r="L66" s="31" t="s">
        <v>500</v>
      </c>
      <c r="M66" s="31" t="s">
        <v>220</v>
      </c>
      <c r="N66" s="31" t="s">
        <v>221</v>
      </c>
      <c r="O66" s="31" t="s">
        <v>222</v>
      </c>
      <c r="P66" s="31" t="s">
        <v>1059</v>
      </c>
      <c r="Q66" s="31" t="s">
        <v>550</v>
      </c>
      <c r="R66" s="27">
        <v>0</v>
      </c>
      <c r="S66" s="31" t="s">
        <v>223</v>
      </c>
    </row>
    <row r="67" spans="1:19" x14ac:dyDescent="0.25">
      <c r="A67" s="31" t="s">
        <v>224</v>
      </c>
      <c r="B67" s="31" t="s">
        <v>225</v>
      </c>
      <c r="C67" s="30" t="s">
        <v>226</v>
      </c>
      <c r="D67" s="31" t="s">
        <v>29</v>
      </c>
      <c r="E67" s="31" t="s">
        <v>201</v>
      </c>
      <c r="F67" s="31" t="s">
        <v>227</v>
      </c>
      <c r="G67" s="31">
        <v>30.83</v>
      </c>
      <c r="H67" s="31" t="s">
        <v>228</v>
      </c>
      <c r="I67" s="31" t="s">
        <v>105</v>
      </c>
      <c r="J67" s="31" t="s">
        <v>663</v>
      </c>
      <c r="K67" s="31" t="s">
        <v>229</v>
      </c>
      <c r="L67" s="31" t="s">
        <v>552</v>
      </c>
      <c r="M67" s="31" t="s">
        <v>230</v>
      </c>
      <c r="N67" s="31" t="s">
        <v>231</v>
      </c>
      <c r="O67" s="31" t="s">
        <v>232</v>
      </c>
      <c r="P67" s="31" t="s">
        <v>233</v>
      </c>
      <c r="Q67" s="31" t="s">
        <v>234</v>
      </c>
      <c r="R67" s="27">
        <v>0</v>
      </c>
      <c r="S67" s="31" t="s">
        <v>235</v>
      </c>
    </row>
    <row r="68" spans="1:19" x14ac:dyDescent="0.25">
      <c r="A68" s="31">
        <v>120305</v>
      </c>
      <c r="B68" s="31">
        <v>120305</v>
      </c>
      <c r="C68" s="32" t="s">
        <v>1459</v>
      </c>
      <c r="D68" s="31">
        <v>20</v>
      </c>
      <c r="E68" s="31">
        <v>2.54</v>
      </c>
      <c r="F68" s="31">
        <v>2.2999999999999998</v>
      </c>
      <c r="G68" s="31">
        <v>0.14000000000000001</v>
      </c>
      <c r="H68" s="31">
        <v>31.4</v>
      </c>
      <c r="I68" s="31">
        <v>0.01</v>
      </c>
      <c r="J68" s="31">
        <v>0.09</v>
      </c>
      <c r="K68" s="31">
        <v>0</v>
      </c>
      <c r="L68" s="31">
        <v>0.02</v>
      </c>
      <c r="M68" s="31">
        <v>0.12</v>
      </c>
      <c r="N68" s="31">
        <v>14.68</v>
      </c>
      <c r="O68" s="31">
        <v>39.15</v>
      </c>
      <c r="P68" s="31">
        <v>2.62</v>
      </c>
      <c r="Q68" s="31">
        <v>0.53</v>
      </c>
      <c r="R68" s="27">
        <v>0</v>
      </c>
      <c r="S68" s="31">
        <v>4</v>
      </c>
    </row>
    <row r="69" spans="1:19" x14ac:dyDescent="0.25">
      <c r="A69" s="31"/>
      <c r="B69" s="31"/>
      <c r="C69" s="30" t="s">
        <v>967</v>
      </c>
      <c r="D69" s="31"/>
      <c r="E69" s="33">
        <f>+E66+E67+E68</f>
        <v>14.870000000000001</v>
      </c>
      <c r="F69" s="33">
        <f t="shared" ref="F69:S69" si="7">+F66+F67+F68</f>
        <v>14.600000000000001</v>
      </c>
      <c r="G69" s="33">
        <f t="shared" si="7"/>
        <v>59.97</v>
      </c>
      <c r="H69" s="33">
        <f t="shared" si="7"/>
        <v>353.76</v>
      </c>
      <c r="I69" s="33">
        <f t="shared" si="7"/>
        <v>0.09</v>
      </c>
      <c r="J69" s="33">
        <f t="shared" si="7"/>
        <v>0.27</v>
      </c>
      <c r="K69" s="33">
        <f t="shared" si="7"/>
        <v>0.62</v>
      </c>
      <c r="L69" s="33">
        <f t="shared" si="7"/>
        <v>22.900000000000002</v>
      </c>
      <c r="M69" s="33">
        <f t="shared" si="7"/>
        <v>0.68</v>
      </c>
      <c r="N69" s="33">
        <f t="shared" si="7"/>
        <v>153.81</v>
      </c>
      <c r="O69" s="33">
        <f t="shared" si="7"/>
        <v>193.43</v>
      </c>
      <c r="P69" s="33">
        <f t="shared" si="7"/>
        <v>39.24</v>
      </c>
      <c r="Q69" s="33">
        <f t="shared" si="7"/>
        <v>2.0499999999999998</v>
      </c>
      <c r="R69" s="5">
        <f t="shared" si="7"/>
        <v>0</v>
      </c>
      <c r="S69" s="33">
        <f t="shared" si="7"/>
        <v>14.79</v>
      </c>
    </row>
    <row r="70" spans="1:19" x14ac:dyDescent="0.25">
      <c r="A70" s="90" t="s">
        <v>1011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</row>
    <row r="71" spans="1:19" x14ac:dyDescent="0.25">
      <c r="A71" s="31">
        <v>120405</v>
      </c>
      <c r="B71" s="31">
        <v>120405</v>
      </c>
      <c r="C71" s="30" t="s">
        <v>1485</v>
      </c>
      <c r="D71" s="31">
        <v>120</v>
      </c>
      <c r="E71" s="31" t="s">
        <v>671</v>
      </c>
      <c r="F71" s="31">
        <v>6.33</v>
      </c>
      <c r="G71" s="31">
        <v>9.65</v>
      </c>
      <c r="H71" s="31">
        <v>98.9</v>
      </c>
      <c r="I71" s="31" t="s">
        <v>546</v>
      </c>
      <c r="J71" s="31">
        <v>0</v>
      </c>
      <c r="K71" s="31" t="s">
        <v>1060</v>
      </c>
      <c r="L71" s="31">
        <v>658.9</v>
      </c>
      <c r="M71" s="31">
        <v>1.98</v>
      </c>
      <c r="N71" s="31" t="s">
        <v>675</v>
      </c>
      <c r="O71" s="31">
        <v>23</v>
      </c>
      <c r="P71" s="31">
        <v>0</v>
      </c>
      <c r="Q71" s="31">
        <v>0</v>
      </c>
      <c r="R71" s="29">
        <v>0.2</v>
      </c>
      <c r="S71" s="31">
        <v>50.3</v>
      </c>
    </row>
    <row r="72" spans="1:19" x14ac:dyDescent="0.25">
      <c r="A72" s="53" t="s">
        <v>247</v>
      </c>
      <c r="B72" s="53" t="s">
        <v>248</v>
      </c>
      <c r="C72" s="10" t="s">
        <v>1494</v>
      </c>
      <c r="D72" s="31">
        <v>200</v>
      </c>
      <c r="E72" s="31">
        <v>2.69</v>
      </c>
      <c r="F72" s="31">
        <v>7.1</v>
      </c>
      <c r="G72" s="31">
        <v>18.079999999999998</v>
      </c>
      <c r="H72" s="31">
        <v>236.81</v>
      </c>
      <c r="I72" s="31" t="s">
        <v>392</v>
      </c>
      <c r="J72" s="31" t="s">
        <v>102</v>
      </c>
      <c r="K72" s="31" t="s">
        <v>36</v>
      </c>
      <c r="L72" s="31" t="s">
        <v>552</v>
      </c>
      <c r="M72" s="31" t="s">
        <v>90</v>
      </c>
      <c r="N72" s="31" t="s">
        <v>1065</v>
      </c>
      <c r="O72" s="31" t="s">
        <v>1066</v>
      </c>
      <c r="P72" s="31" t="s">
        <v>1067</v>
      </c>
      <c r="Q72" s="31" t="s">
        <v>1068</v>
      </c>
      <c r="R72" s="27">
        <v>0.6</v>
      </c>
      <c r="S72" s="31" t="s">
        <v>1069</v>
      </c>
    </row>
    <row r="73" spans="1:19" x14ac:dyDescent="0.25">
      <c r="A73" s="31" t="s">
        <v>258</v>
      </c>
      <c r="B73" s="31" t="s">
        <v>258</v>
      </c>
      <c r="C73" s="10" t="s">
        <v>259</v>
      </c>
      <c r="D73" s="31" t="s">
        <v>29</v>
      </c>
      <c r="E73" s="31" t="s">
        <v>260</v>
      </c>
      <c r="F73" s="31" t="s">
        <v>156</v>
      </c>
      <c r="G73" s="31" t="s">
        <v>261</v>
      </c>
      <c r="H73" s="31" t="s">
        <v>262</v>
      </c>
      <c r="I73" s="31" t="s">
        <v>230</v>
      </c>
      <c r="J73" s="31" t="s">
        <v>230</v>
      </c>
      <c r="K73" s="31" t="s">
        <v>103</v>
      </c>
      <c r="L73" s="31" t="s">
        <v>36</v>
      </c>
      <c r="M73" s="31" t="s">
        <v>156</v>
      </c>
      <c r="N73" s="31" t="s">
        <v>263</v>
      </c>
      <c r="O73" s="31" t="s">
        <v>264</v>
      </c>
      <c r="P73" s="31" t="s">
        <v>265</v>
      </c>
      <c r="Q73" s="31" t="s">
        <v>91</v>
      </c>
      <c r="R73" s="27">
        <v>0.4</v>
      </c>
      <c r="S73" s="31" t="s">
        <v>36</v>
      </c>
    </row>
    <row r="74" spans="1:19" ht="25.5" x14ac:dyDescent="0.25">
      <c r="A74" s="58" t="s">
        <v>37</v>
      </c>
      <c r="B74" s="58" t="s">
        <v>38</v>
      </c>
      <c r="C74" s="3" t="s">
        <v>39</v>
      </c>
      <c r="D74" s="31" t="s">
        <v>40</v>
      </c>
      <c r="E74" s="31" t="s">
        <v>219</v>
      </c>
      <c r="F74" s="31" t="s">
        <v>778</v>
      </c>
      <c r="G74" s="31" t="s">
        <v>219</v>
      </c>
      <c r="H74" s="31" t="s">
        <v>101</v>
      </c>
      <c r="I74" s="31" t="s">
        <v>36</v>
      </c>
      <c r="J74" s="31" t="s">
        <v>230</v>
      </c>
      <c r="K74" s="31" t="s">
        <v>36</v>
      </c>
      <c r="L74" s="31" t="s">
        <v>41</v>
      </c>
      <c r="M74" s="31" t="s">
        <v>102</v>
      </c>
      <c r="N74" s="31" t="s">
        <v>103</v>
      </c>
      <c r="O74" s="31" t="s">
        <v>104</v>
      </c>
      <c r="P74" s="31" t="s">
        <v>36</v>
      </c>
      <c r="Q74" s="31" t="s">
        <v>105</v>
      </c>
      <c r="R74" s="29">
        <v>0.6</v>
      </c>
      <c r="S74" s="31" t="s">
        <v>106</v>
      </c>
    </row>
    <row r="75" spans="1:19" x14ac:dyDescent="0.25">
      <c r="A75" s="31" t="s">
        <v>33</v>
      </c>
      <c r="B75" s="31" t="s">
        <v>33</v>
      </c>
      <c r="C75" s="30" t="s">
        <v>34</v>
      </c>
      <c r="D75" s="31" t="s">
        <v>35</v>
      </c>
      <c r="E75" s="31" t="s">
        <v>153</v>
      </c>
      <c r="F75" s="31" t="s">
        <v>196</v>
      </c>
      <c r="G75" s="31" t="s">
        <v>197</v>
      </c>
      <c r="H75" s="31" t="s">
        <v>198</v>
      </c>
      <c r="I75" s="31" t="s">
        <v>199</v>
      </c>
      <c r="J75" s="31" t="s">
        <v>230</v>
      </c>
      <c r="K75" s="31" t="s">
        <v>36</v>
      </c>
      <c r="L75" s="31" t="s">
        <v>36</v>
      </c>
      <c r="M75" s="31" t="s">
        <v>200</v>
      </c>
      <c r="N75" s="31" t="s">
        <v>201</v>
      </c>
      <c r="O75" s="31" t="s">
        <v>202</v>
      </c>
      <c r="P75" s="31" t="s">
        <v>203</v>
      </c>
      <c r="Q75" s="31" t="s">
        <v>148</v>
      </c>
      <c r="R75" s="29">
        <v>0.8</v>
      </c>
      <c r="S75" s="31" t="s">
        <v>36</v>
      </c>
    </row>
    <row r="76" spans="1:19" x14ac:dyDescent="0.25">
      <c r="A76" s="31" t="s">
        <v>65</v>
      </c>
      <c r="B76" s="31" t="s">
        <v>65</v>
      </c>
      <c r="C76" s="30" t="s">
        <v>66</v>
      </c>
      <c r="D76" s="31">
        <v>40</v>
      </c>
      <c r="E76" s="31" t="s">
        <v>266</v>
      </c>
      <c r="F76" s="31" t="s">
        <v>267</v>
      </c>
      <c r="G76" s="31" t="s">
        <v>268</v>
      </c>
      <c r="H76" s="31" t="s">
        <v>113</v>
      </c>
      <c r="I76" s="31" t="s">
        <v>105</v>
      </c>
      <c r="J76" s="31" t="s">
        <v>230</v>
      </c>
      <c r="K76" s="31" t="s">
        <v>36</v>
      </c>
      <c r="L76" s="31" t="s">
        <v>36</v>
      </c>
      <c r="M76" s="31" t="s">
        <v>114</v>
      </c>
      <c r="N76" s="31" t="s">
        <v>115</v>
      </c>
      <c r="O76" s="31" t="s">
        <v>115</v>
      </c>
      <c r="P76" s="31" t="s">
        <v>116</v>
      </c>
      <c r="Q76" s="31" t="s">
        <v>117</v>
      </c>
      <c r="R76" s="27">
        <v>0.6</v>
      </c>
      <c r="S76" s="31" t="s">
        <v>69</v>
      </c>
    </row>
    <row r="77" spans="1:19" x14ac:dyDescent="0.25">
      <c r="A77" s="31"/>
      <c r="B77" s="31"/>
      <c r="C77" s="30" t="s">
        <v>967</v>
      </c>
      <c r="D77" s="31"/>
      <c r="E77" s="33">
        <v>23.869999999999997</v>
      </c>
      <c r="F77" s="33">
        <v>24.220000000000002</v>
      </c>
      <c r="G77" s="33">
        <v>125.11999999999999</v>
      </c>
      <c r="H77" s="33">
        <v>792.99999999999989</v>
      </c>
      <c r="I77" s="33">
        <v>0.55000000000000004</v>
      </c>
      <c r="J77" s="33">
        <v>0.22000000000000003</v>
      </c>
      <c r="K77" s="33">
        <v>29.52</v>
      </c>
      <c r="L77" s="33">
        <v>710.8</v>
      </c>
      <c r="M77" s="33">
        <v>3.4800000000000004</v>
      </c>
      <c r="N77" s="33">
        <v>319.21999999999997</v>
      </c>
      <c r="O77" s="33">
        <v>314.19000000000005</v>
      </c>
      <c r="P77" s="33">
        <v>119.38000000000001</v>
      </c>
      <c r="Q77" s="33">
        <v>5.44</v>
      </c>
      <c r="R77" s="5">
        <v>3.3000000000000003</v>
      </c>
      <c r="S77" s="33">
        <v>57.949999999999996</v>
      </c>
    </row>
    <row r="78" spans="1:19" x14ac:dyDescent="0.25">
      <c r="A78" s="90" t="s">
        <v>1024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</row>
    <row r="79" spans="1:19" x14ac:dyDescent="0.25">
      <c r="A79" s="31" t="s">
        <v>269</v>
      </c>
      <c r="B79" s="31" t="s">
        <v>269</v>
      </c>
      <c r="C79" s="30" t="s">
        <v>1469</v>
      </c>
      <c r="D79" s="31" t="s">
        <v>270</v>
      </c>
      <c r="E79" s="31" t="s">
        <v>271</v>
      </c>
      <c r="F79" s="31" t="s">
        <v>271</v>
      </c>
      <c r="G79" s="31" t="s">
        <v>272</v>
      </c>
      <c r="H79" s="31" t="s">
        <v>273</v>
      </c>
      <c r="I79" s="31" t="s">
        <v>199</v>
      </c>
      <c r="J79" s="31" t="s">
        <v>85</v>
      </c>
      <c r="K79" s="31" t="s">
        <v>274</v>
      </c>
      <c r="L79" s="31" t="s">
        <v>36</v>
      </c>
      <c r="M79" s="31" t="s">
        <v>100</v>
      </c>
      <c r="N79" s="31" t="s">
        <v>275</v>
      </c>
      <c r="O79" s="31" t="s">
        <v>276</v>
      </c>
      <c r="P79" s="31" t="s">
        <v>277</v>
      </c>
      <c r="Q79" s="31" t="s">
        <v>665</v>
      </c>
      <c r="R79" s="27">
        <v>0</v>
      </c>
      <c r="S79" s="31" t="s">
        <v>278</v>
      </c>
    </row>
    <row r="80" spans="1:19" x14ac:dyDescent="0.25">
      <c r="A80" s="31"/>
      <c r="B80" s="31"/>
      <c r="C80" s="30" t="s">
        <v>967</v>
      </c>
      <c r="D80" s="31"/>
      <c r="E80" s="31" t="s">
        <v>1071</v>
      </c>
      <c r="F80" s="31" t="s">
        <v>1071</v>
      </c>
      <c r="G80" s="31" t="s">
        <v>1072</v>
      </c>
      <c r="H80" s="31" t="s">
        <v>1073</v>
      </c>
      <c r="I80" s="31" t="s">
        <v>1074</v>
      </c>
      <c r="J80" s="31" t="s">
        <v>1075</v>
      </c>
      <c r="K80" s="31" t="s">
        <v>1076</v>
      </c>
      <c r="L80" s="31" t="s">
        <v>1077</v>
      </c>
      <c r="M80" s="31" t="s">
        <v>1078</v>
      </c>
      <c r="N80" s="31" t="s">
        <v>1079</v>
      </c>
      <c r="O80" s="31" t="s">
        <v>1080</v>
      </c>
      <c r="P80" s="31" t="s">
        <v>1081</v>
      </c>
      <c r="Q80" s="31" t="s">
        <v>1082</v>
      </c>
      <c r="R80" s="5">
        <f>+R79</f>
        <v>0</v>
      </c>
      <c r="S80" s="31" t="s">
        <v>1083</v>
      </c>
    </row>
    <row r="81" spans="1:19" x14ac:dyDescent="0.25">
      <c r="A81" s="31"/>
      <c r="B81" s="31"/>
      <c r="C81" s="30" t="s">
        <v>1029</v>
      </c>
      <c r="D81" s="31"/>
      <c r="E81" s="31">
        <f t="shared" ref="E81:S81" si="8">+E80+E77+E69+E64+E55+E51</f>
        <v>85.32</v>
      </c>
      <c r="F81" s="31">
        <f t="shared" si="8"/>
        <v>95.3</v>
      </c>
      <c r="G81" s="31">
        <f t="shared" si="8"/>
        <v>399.46000000000004</v>
      </c>
      <c r="H81" s="31">
        <f t="shared" si="8"/>
        <v>2830.73</v>
      </c>
      <c r="I81" s="31">
        <f t="shared" si="8"/>
        <v>1.36</v>
      </c>
      <c r="J81" s="31">
        <f t="shared" si="8"/>
        <v>1.55</v>
      </c>
      <c r="K81" s="31">
        <f t="shared" si="8"/>
        <v>71.38</v>
      </c>
      <c r="L81" s="31">
        <f t="shared" si="8"/>
        <v>903.46</v>
      </c>
      <c r="M81" s="31">
        <f t="shared" si="8"/>
        <v>11.48</v>
      </c>
      <c r="N81" s="31">
        <f t="shared" si="8"/>
        <v>1180.3799999999999</v>
      </c>
      <c r="O81" s="31">
        <f t="shared" si="8"/>
        <v>1760.3600000000001</v>
      </c>
      <c r="P81" s="31">
        <f t="shared" si="8"/>
        <v>312.44000000000005</v>
      </c>
      <c r="Q81" s="31">
        <f t="shared" si="8"/>
        <v>16.39</v>
      </c>
      <c r="R81" s="7">
        <f t="shared" si="8"/>
        <v>13.800000000000002</v>
      </c>
      <c r="S81" s="31">
        <f t="shared" si="8"/>
        <v>123.08999999999999</v>
      </c>
    </row>
    <row r="82" spans="1:19" x14ac:dyDescent="0.25">
      <c r="A82" s="31"/>
      <c r="B82" s="31"/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5"/>
      <c r="S82" s="31"/>
    </row>
    <row r="83" spans="1:19" x14ac:dyDescent="0.25">
      <c r="A83" s="31"/>
      <c r="B83" s="31"/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1:19" x14ac:dyDescent="0.25">
      <c r="A84" s="31"/>
      <c r="B84" s="31"/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1:19" ht="14.45" customHeight="1" x14ac:dyDescent="0.25">
      <c r="A85" s="88" t="s">
        <v>937</v>
      </c>
      <c r="B85" s="88" t="s">
        <v>938</v>
      </c>
      <c r="C85" s="90" t="s">
        <v>126</v>
      </c>
      <c r="D85" s="92" t="s">
        <v>932</v>
      </c>
      <c r="E85" s="92" t="s">
        <v>8</v>
      </c>
      <c r="F85" s="92" t="s">
        <v>9</v>
      </c>
      <c r="G85" s="88" t="s">
        <v>933</v>
      </c>
      <c r="H85" s="88" t="s">
        <v>934</v>
      </c>
      <c r="I85" s="92" t="s">
        <v>935</v>
      </c>
      <c r="J85" s="92"/>
      <c r="K85" s="92"/>
      <c r="L85" s="92"/>
      <c r="M85" s="92"/>
      <c r="N85" s="92" t="s">
        <v>936</v>
      </c>
      <c r="O85" s="92"/>
      <c r="P85" s="92"/>
      <c r="Q85" s="92"/>
      <c r="R85" s="92"/>
      <c r="S85" s="92"/>
    </row>
    <row r="86" spans="1:19" x14ac:dyDescent="0.25">
      <c r="A86" s="88"/>
      <c r="B86" s="88"/>
      <c r="C86" s="90"/>
      <c r="D86" s="92"/>
      <c r="E86" s="92"/>
      <c r="F86" s="92"/>
      <c r="G86" s="88"/>
      <c r="H86" s="88"/>
      <c r="I86" s="88" t="s">
        <v>939</v>
      </c>
      <c r="J86" s="88" t="s">
        <v>940</v>
      </c>
      <c r="K86" s="88" t="s">
        <v>941</v>
      </c>
      <c r="L86" s="88" t="s">
        <v>942</v>
      </c>
      <c r="M86" s="91" t="s">
        <v>943</v>
      </c>
      <c r="N86" s="88" t="s">
        <v>944</v>
      </c>
      <c r="O86" s="88" t="s">
        <v>945</v>
      </c>
      <c r="P86" s="88" t="s">
        <v>946</v>
      </c>
      <c r="Q86" s="88" t="s">
        <v>947</v>
      </c>
      <c r="R86" s="72" t="s">
        <v>20</v>
      </c>
      <c r="S86" s="88" t="s">
        <v>948</v>
      </c>
    </row>
    <row r="87" spans="1:19" x14ac:dyDescent="0.25">
      <c r="A87" s="88"/>
      <c r="B87" s="88"/>
      <c r="C87" s="90"/>
      <c r="D87" s="31" t="s">
        <v>22</v>
      </c>
      <c r="E87" s="31" t="s">
        <v>22</v>
      </c>
      <c r="F87" s="31" t="s">
        <v>22</v>
      </c>
      <c r="G87" s="31" t="s">
        <v>22</v>
      </c>
      <c r="H87" s="31" t="s">
        <v>23</v>
      </c>
      <c r="I87" s="88"/>
      <c r="J87" s="88"/>
      <c r="K87" s="88"/>
      <c r="L87" s="88"/>
      <c r="M87" s="88"/>
      <c r="N87" s="88"/>
      <c r="O87" s="88"/>
      <c r="P87" s="88"/>
      <c r="Q87" s="88"/>
      <c r="R87" s="72"/>
      <c r="S87" s="88"/>
    </row>
    <row r="88" spans="1:19" x14ac:dyDescent="0.25">
      <c r="A88" s="90" t="s">
        <v>1084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</row>
    <row r="89" spans="1:19" x14ac:dyDescent="0.25">
      <c r="A89" s="90" t="s">
        <v>950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</row>
    <row r="90" spans="1:19" ht="38.25" x14ac:dyDescent="0.25">
      <c r="A90" s="31" t="s">
        <v>280</v>
      </c>
      <c r="B90" s="31" t="s">
        <v>280</v>
      </c>
      <c r="C90" s="3" t="s">
        <v>281</v>
      </c>
      <c r="D90" s="31">
        <v>200</v>
      </c>
      <c r="E90" s="31" t="s">
        <v>1044</v>
      </c>
      <c r="F90" s="31" t="s">
        <v>1085</v>
      </c>
      <c r="G90" s="31" t="s">
        <v>1086</v>
      </c>
      <c r="H90" s="31" t="s">
        <v>1087</v>
      </c>
      <c r="I90" s="31" t="s">
        <v>1088</v>
      </c>
      <c r="J90" s="31">
        <v>0.2</v>
      </c>
      <c r="K90" s="31" t="s">
        <v>1089</v>
      </c>
      <c r="L90" s="31" t="s">
        <v>1090</v>
      </c>
      <c r="M90" s="31" t="s">
        <v>851</v>
      </c>
      <c r="N90" s="31">
        <v>123.6</v>
      </c>
      <c r="O90" s="31">
        <v>457</v>
      </c>
      <c r="P90" s="31" t="s">
        <v>301</v>
      </c>
      <c r="Q90" s="31" t="s">
        <v>504</v>
      </c>
      <c r="R90" s="29">
        <v>0.6</v>
      </c>
      <c r="S90" s="31">
        <v>50</v>
      </c>
    </row>
    <row r="91" spans="1:19" x14ac:dyDescent="0.25">
      <c r="A91" s="31" t="s">
        <v>293</v>
      </c>
      <c r="B91" s="31" t="s">
        <v>293</v>
      </c>
      <c r="C91" s="30" t="s">
        <v>294</v>
      </c>
      <c r="D91" s="31" t="s">
        <v>29</v>
      </c>
      <c r="E91" s="31" t="s">
        <v>36</v>
      </c>
      <c r="F91" s="31" t="s">
        <v>36</v>
      </c>
      <c r="G91" s="31" t="s">
        <v>146</v>
      </c>
      <c r="H91" s="31" t="s">
        <v>147</v>
      </c>
      <c r="I91" s="31" t="s">
        <v>36</v>
      </c>
      <c r="J91" s="31" t="s">
        <v>36</v>
      </c>
      <c r="K91" s="31" t="s">
        <v>36</v>
      </c>
      <c r="L91" s="31" t="s">
        <v>36</v>
      </c>
      <c r="M91" s="31" t="s">
        <v>36</v>
      </c>
      <c r="N91" s="31" t="s">
        <v>295</v>
      </c>
      <c r="O91" s="31" t="s">
        <v>296</v>
      </c>
      <c r="P91" s="31" t="s">
        <v>36</v>
      </c>
      <c r="Q91" s="31" t="s">
        <v>123</v>
      </c>
      <c r="R91" s="29">
        <v>0.4</v>
      </c>
      <c r="S91" s="31" t="s">
        <v>36</v>
      </c>
    </row>
    <row r="92" spans="1:19" x14ac:dyDescent="0.25">
      <c r="A92" s="31" t="s">
        <v>33</v>
      </c>
      <c r="B92" s="31" t="s">
        <v>33</v>
      </c>
      <c r="C92" s="30" t="s">
        <v>34</v>
      </c>
      <c r="D92" s="31">
        <v>40</v>
      </c>
      <c r="E92" s="31" t="s">
        <v>48</v>
      </c>
      <c r="F92" s="31" t="s">
        <v>629</v>
      </c>
      <c r="G92" s="31" t="s">
        <v>876</v>
      </c>
      <c r="H92" s="31" t="s">
        <v>107</v>
      </c>
      <c r="I92" s="31" t="s">
        <v>105</v>
      </c>
      <c r="J92" s="31" t="s">
        <v>230</v>
      </c>
      <c r="K92" s="31" t="s">
        <v>36</v>
      </c>
      <c r="L92" s="31" t="s">
        <v>36</v>
      </c>
      <c r="M92" s="31" t="s">
        <v>108</v>
      </c>
      <c r="N92" s="31" t="s">
        <v>109</v>
      </c>
      <c r="O92" s="31" t="s">
        <v>110</v>
      </c>
      <c r="P92" s="31" t="s">
        <v>111</v>
      </c>
      <c r="Q92" s="31" t="s">
        <v>112</v>
      </c>
      <c r="R92" s="27">
        <v>0</v>
      </c>
      <c r="S92" s="31" t="s">
        <v>36</v>
      </c>
    </row>
    <row r="93" spans="1:19" ht="25.5" x14ac:dyDescent="0.25">
      <c r="A93" s="58" t="s">
        <v>37</v>
      </c>
      <c r="B93" s="58" t="s">
        <v>38</v>
      </c>
      <c r="C93" s="3" t="s">
        <v>39</v>
      </c>
      <c r="D93" s="31" t="s">
        <v>40</v>
      </c>
      <c r="E93" s="31" t="s">
        <v>219</v>
      </c>
      <c r="F93" s="31" t="s">
        <v>778</v>
      </c>
      <c r="G93" s="31" t="s">
        <v>219</v>
      </c>
      <c r="H93" s="31" t="s">
        <v>101</v>
      </c>
      <c r="I93" s="31" t="s">
        <v>36</v>
      </c>
      <c r="J93" s="31" t="s">
        <v>230</v>
      </c>
      <c r="K93" s="31" t="s">
        <v>36</v>
      </c>
      <c r="L93" s="31" t="s">
        <v>41</v>
      </c>
      <c r="M93" s="31" t="s">
        <v>102</v>
      </c>
      <c r="N93" s="31" t="s">
        <v>103</v>
      </c>
      <c r="O93" s="31" t="s">
        <v>104</v>
      </c>
      <c r="P93" s="31" t="s">
        <v>36</v>
      </c>
      <c r="Q93" s="31" t="s">
        <v>105</v>
      </c>
      <c r="R93" s="5">
        <f>+R88+R89+R90+R91+R92</f>
        <v>1</v>
      </c>
      <c r="S93" s="31" t="s">
        <v>106</v>
      </c>
    </row>
    <row r="94" spans="1:19" x14ac:dyDescent="0.25">
      <c r="A94" s="31"/>
      <c r="B94" s="31"/>
      <c r="C94" s="30" t="s">
        <v>967</v>
      </c>
      <c r="D94" s="31"/>
      <c r="E94" s="33">
        <v>13.370000000000001</v>
      </c>
      <c r="F94" s="33">
        <v>18.88</v>
      </c>
      <c r="G94" s="33">
        <v>77.38</v>
      </c>
      <c r="H94" s="33">
        <v>533.44000000000005</v>
      </c>
      <c r="I94" s="33">
        <v>0.32</v>
      </c>
      <c r="J94" s="33">
        <v>0.31000000000000005</v>
      </c>
      <c r="K94" s="33">
        <v>1.48</v>
      </c>
      <c r="L94" s="33">
        <v>110.02</v>
      </c>
      <c r="M94" s="33">
        <v>1.56</v>
      </c>
      <c r="N94" s="33">
        <v>148.13</v>
      </c>
      <c r="O94" s="33">
        <v>520.62</v>
      </c>
      <c r="P94" s="33">
        <v>33.22</v>
      </c>
      <c r="Q94" s="33">
        <v>2.16</v>
      </c>
      <c r="R94" s="33">
        <v>2.09</v>
      </c>
      <c r="S94" s="33">
        <v>54.9</v>
      </c>
    </row>
    <row r="95" spans="1:19" x14ac:dyDescent="0.25">
      <c r="A95" s="90" t="s">
        <v>968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</row>
    <row r="96" spans="1:19" x14ac:dyDescent="0.25">
      <c r="A96" s="31">
        <v>230104</v>
      </c>
      <c r="B96" s="31">
        <v>230104</v>
      </c>
      <c r="C96" s="30" t="s">
        <v>1451</v>
      </c>
      <c r="D96" s="31">
        <v>200</v>
      </c>
      <c r="E96" s="31" t="s">
        <v>298</v>
      </c>
      <c r="F96" s="31" t="s">
        <v>116</v>
      </c>
      <c r="G96" s="31" t="s">
        <v>242</v>
      </c>
      <c r="H96" s="31" t="s">
        <v>299</v>
      </c>
      <c r="I96" s="31" t="s">
        <v>36</v>
      </c>
      <c r="J96" s="31" t="s">
        <v>546</v>
      </c>
      <c r="K96" s="31" t="s">
        <v>300</v>
      </c>
      <c r="L96" s="31" t="s">
        <v>46</v>
      </c>
      <c r="M96" s="31" t="s">
        <v>36</v>
      </c>
      <c r="N96" s="31" t="s">
        <v>157</v>
      </c>
      <c r="O96" s="31" t="s">
        <v>1091</v>
      </c>
      <c r="P96" s="31" t="s">
        <v>301</v>
      </c>
      <c r="Q96" s="31" t="s">
        <v>86</v>
      </c>
      <c r="R96" s="5">
        <f>+R94+R95</f>
        <v>2.09</v>
      </c>
      <c r="S96" s="31" t="s">
        <v>36</v>
      </c>
    </row>
    <row r="97" spans="1:19" x14ac:dyDescent="0.25">
      <c r="A97" s="46" t="s">
        <v>615</v>
      </c>
      <c r="B97" s="47" t="s">
        <v>615</v>
      </c>
      <c r="C97" s="32" t="s">
        <v>499</v>
      </c>
      <c r="D97" s="31">
        <v>20</v>
      </c>
      <c r="E97" s="31" t="s">
        <v>616</v>
      </c>
      <c r="F97" s="31" t="s">
        <v>617</v>
      </c>
      <c r="G97" s="31" t="s">
        <v>618</v>
      </c>
      <c r="H97" s="31" t="s">
        <v>619</v>
      </c>
      <c r="I97" s="31" t="s">
        <v>123</v>
      </c>
      <c r="J97" s="31">
        <v>0.04</v>
      </c>
      <c r="K97" s="31" t="s">
        <v>36</v>
      </c>
      <c r="L97" s="31" t="s">
        <v>36</v>
      </c>
      <c r="M97" s="31" t="s">
        <v>330</v>
      </c>
      <c r="N97" s="31" t="s">
        <v>620</v>
      </c>
      <c r="O97" s="31" t="s">
        <v>621</v>
      </c>
      <c r="P97" s="31" t="s">
        <v>133</v>
      </c>
      <c r="Q97" s="31" t="s">
        <v>622</v>
      </c>
      <c r="R97" s="31">
        <v>0.04</v>
      </c>
      <c r="S97" s="31">
        <v>1.4</v>
      </c>
    </row>
    <row r="98" spans="1:19" x14ac:dyDescent="0.25">
      <c r="A98" s="31"/>
      <c r="B98" s="31"/>
      <c r="C98" s="30" t="s">
        <v>967</v>
      </c>
      <c r="D98" s="31"/>
      <c r="E98" s="33">
        <f>+E96+E97</f>
        <v>12.74</v>
      </c>
      <c r="F98" s="33">
        <f t="shared" ref="F98:S98" si="9">+F96+F97</f>
        <v>13.38</v>
      </c>
      <c r="G98" s="33">
        <f t="shared" si="9"/>
        <v>18.72</v>
      </c>
      <c r="H98" s="33">
        <f t="shared" si="9"/>
        <v>244.4</v>
      </c>
      <c r="I98" s="33">
        <f t="shared" si="9"/>
        <v>0.05</v>
      </c>
      <c r="J98" s="33">
        <f t="shared" si="9"/>
        <v>0.3</v>
      </c>
      <c r="K98" s="33">
        <f t="shared" si="9"/>
        <v>0.6</v>
      </c>
      <c r="L98" s="33">
        <f t="shared" si="9"/>
        <v>40</v>
      </c>
      <c r="M98" s="33">
        <f t="shared" si="9"/>
        <v>0.46</v>
      </c>
      <c r="N98" s="33">
        <f t="shared" si="9"/>
        <v>258.7</v>
      </c>
      <c r="O98" s="33">
        <f t="shared" si="9"/>
        <v>243.6</v>
      </c>
      <c r="P98" s="33">
        <f t="shared" si="9"/>
        <v>35</v>
      </c>
      <c r="Q98" s="33">
        <f t="shared" si="9"/>
        <v>1.04</v>
      </c>
      <c r="R98" s="33">
        <f t="shared" si="9"/>
        <v>2.13</v>
      </c>
      <c r="S98" s="33">
        <f t="shared" si="9"/>
        <v>1.4</v>
      </c>
    </row>
    <row r="99" spans="1:19" x14ac:dyDescent="0.25">
      <c r="A99" s="90" t="s">
        <v>973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x14ac:dyDescent="0.25">
      <c r="A100" s="31">
        <v>100510</v>
      </c>
      <c r="B100" s="31">
        <v>100510</v>
      </c>
      <c r="C100" s="30" t="s">
        <v>303</v>
      </c>
      <c r="D100" s="31" t="s">
        <v>76</v>
      </c>
      <c r="E100" s="31" t="s">
        <v>1092</v>
      </c>
      <c r="F100" s="31" t="s">
        <v>1093</v>
      </c>
      <c r="G100" s="31" t="s">
        <v>1094</v>
      </c>
      <c r="H100" s="31" t="s">
        <v>1095</v>
      </c>
      <c r="I100" s="31" t="s">
        <v>102</v>
      </c>
      <c r="J100" s="31" t="s">
        <v>156</v>
      </c>
      <c r="K100" s="31" t="s">
        <v>1096</v>
      </c>
      <c r="L100" s="31" t="s">
        <v>36</v>
      </c>
      <c r="M100" s="31" t="s">
        <v>1097</v>
      </c>
      <c r="N100" s="31" t="s">
        <v>1098</v>
      </c>
      <c r="O100" s="31" t="s">
        <v>1099</v>
      </c>
      <c r="P100" s="31" t="s">
        <v>1100</v>
      </c>
      <c r="Q100" s="31" t="s">
        <v>1101</v>
      </c>
      <c r="R100" s="27">
        <v>0</v>
      </c>
      <c r="S100" s="31" t="s">
        <v>1102</v>
      </c>
    </row>
    <row r="101" spans="1:19" x14ac:dyDescent="0.25">
      <c r="A101" s="31" t="s">
        <v>312</v>
      </c>
      <c r="B101" s="31">
        <v>110103</v>
      </c>
      <c r="C101" s="30" t="s">
        <v>313</v>
      </c>
      <c r="D101" s="31" t="s">
        <v>951</v>
      </c>
      <c r="E101" s="31" t="s">
        <v>1103</v>
      </c>
      <c r="F101" s="31" t="s">
        <v>1104</v>
      </c>
      <c r="G101" s="31" t="s">
        <v>1105</v>
      </c>
      <c r="H101" s="31" t="s">
        <v>1106</v>
      </c>
      <c r="I101" s="31" t="s">
        <v>426</v>
      </c>
      <c r="J101" s="31" t="s">
        <v>102</v>
      </c>
      <c r="K101" s="31" t="s">
        <v>1107</v>
      </c>
      <c r="L101" s="31" t="s">
        <v>1108</v>
      </c>
      <c r="M101" s="31" t="s">
        <v>1109</v>
      </c>
      <c r="N101" s="31" t="s">
        <v>1110</v>
      </c>
      <c r="O101" s="31" t="s">
        <v>1111</v>
      </c>
      <c r="P101" s="31" t="s">
        <v>1112</v>
      </c>
      <c r="Q101" s="31" t="s">
        <v>646</v>
      </c>
      <c r="R101" s="27">
        <v>0</v>
      </c>
      <c r="S101" s="31" t="s">
        <v>1113</v>
      </c>
    </row>
    <row r="102" spans="1:19" ht="25.5" x14ac:dyDescent="0.25">
      <c r="A102" s="31" t="s">
        <v>325</v>
      </c>
      <c r="B102" s="31" t="s">
        <v>325</v>
      </c>
      <c r="C102" s="32" t="s">
        <v>1114</v>
      </c>
      <c r="D102" s="31" t="s">
        <v>951</v>
      </c>
      <c r="E102" s="31">
        <v>17.8</v>
      </c>
      <c r="F102" s="31">
        <v>18.100000000000001</v>
      </c>
      <c r="G102" s="31">
        <v>70.3</v>
      </c>
      <c r="H102" s="31" t="s">
        <v>1115</v>
      </c>
      <c r="I102" s="31" t="s">
        <v>108</v>
      </c>
      <c r="J102" s="31">
        <v>0</v>
      </c>
      <c r="K102" s="31" t="s">
        <v>36</v>
      </c>
      <c r="L102" s="31">
        <v>335.6</v>
      </c>
      <c r="M102" s="31">
        <v>0</v>
      </c>
      <c r="N102" s="31">
        <v>0</v>
      </c>
      <c r="O102" s="31">
        <v>9.31</v>
      </c>
      <c r="P102" s="31" t="s">
        <v>1116</v>
      </c>
      <c r="Q102" s="31">
        <v>0.86</v>
      </c>
      <c r="R102" s="27">
        <v>1.2</v>
      </c>
      <c r="S102" s="31" t="s">
        <v>1117</v>
      </c>
    </row>
    <row r="103" spans="1:19" x14ac:dyDescent="0.25">
      <c r="A103" s="31">
        <v>160231</v>
      </c>
      <c r="B103" s="31">
        <v>160231</v>
      </c>
      <c r="C103" s="30" t="s">
        <v>1362</v>
      </c>
      <c r="D103" s="31" t="s">
        <v>29</v>
      </c>
      <c r="E103" s="31" t="s">
        <v>330</v>
      </c>
      <c r="F103" s="31" t="s">
        <v>331</v>
      </c>
      <c r="G103" s="31" t="s">
        <v>332</v>
      </c>
      <c r="H103" s="31" t="s">
        <v>333</v>
      </c>
      <c r="I103" s="31" t="s">
        <v>105</v>
      </c>
      <c r="J103" s="31">
        <v>0</v>
      </c>
      <c r="K103" s="31">
        <v>22.3</v>
      </c>
      <c r="L103" s="31">
        <v>232.1</v>
      </c>
      <c r="M103" s="31" t="s">
        <v>108</v>
      </c>
      <c r="N103" s="31">
        <v>20.3</v>
      </c>
      <c r="O103" s="31">
        <v>0.32</v>
      </c>
      <c r="P103" s="31" t="s">
        <v>335</v>
      </c>
      <c r="Q103" s="31" t="s">
        <v>229</v>
      </c>
      <c r="R103" s="27">
        <v>1.2</v>
      </c>
      <c r="S103" s="31" t="s">
        <v>36</v>
      </c>
    </row>
    <row r="104" spans="1:19" x14ac:dyDescent="0.25">
      <c r="A104" s="55" t="s">
        <v>65</v>
      </c>
      <c r="B104" s="55" t="s">
        <v>65</v>
      </c>
      <c r="C104" s="30" t="s">
        <v>66</v>
      </c>
      <c r="D104" s="27">
        <v>40</v>
      </c>
      <c r="E104" s="31" t="s">
        <v>48</v>
      </c>
      <c r="F104" s="31" t="s">
        <v>629</v>
      </c>
      <c r="G104" s="31">
        <v>30.28</v>
      </c>
      <c r="H104" s="31" t="s">
        <v>107</v>
      </c>
      <c r="I104" s="31" t="s">
        <v>105</v>
      </c>
      <c r="J104" s="31" t="s">
        <v>230</v>
      </c>
      <c r="K104" s="31" t="s">
        <v>36</v>
      </c>
      <c r="L104" s="31" t="s">
        <v>36</v>
      </c>
      <c r="M104" s="31" t="s">
        <v>108</v>
      </c>
      <c r="N104" s="31" t="s">
        <v>109</v>
      </c>
      <c r="O104" s="31" t="s">
        <v>110</v>
      </c>
      <c r="P104" s="31" t="s">
        <v>111</v>
      </c>
      <c r="Q104" s="31" t="s">
        <v>112</v>
      </c>
      <c r="R104" s="27">
        <v>0.6</v>
      </c>
      <c r="S104" s="31" t="s">
        <v>36</v>
      </c>
    </row>
    <row r="105" spans="1:19" x14ac:dyDescent="0.25">
      <c r="A105" s="31" t="s">
        <v>65</v>
      </c>
      <c r="B105" s="31" t="s">
        <v>65</v>
      </c>
      <c r="C105" s="10" t="s">
        <v>1460</v>
      </c>
      <c r="D105" s="31">
        <v>40</v>
      </c>
      <c r="E105" s="31" t="s">
        <v>266</v>
      </c>
      <c r="F105" s="31" t="s">
        <v>267</v>
      </c>
      <c r="G105" s="31" t="s">
        <v>268</v>
      </c>
      <c r="H105" s="31" t="s">
        <v>113</v>
      </c>
      <c r="I105" s="31" t="s">
        <v>105</v>
      </c>
      <c r="J105" s="31" t="s">
        <v>230</v>
      </c>
      <c r="K105" s="31" t="s">
        <v>36</v>
      </c>
      <c r="L105" s="31" t="s">
        <v>36</v>
      </c>
      <c r="M105" s="31" t="s">
        <v>114</v>
      </c>
      <c r="N105" s="31" t="s">
        <v>115</v>
      </c>
      <c r="O105" s="31" t="s">
        <v>115</v>
      </c>
      <c r="P105" s="31" t="s">
        <v>116</v>
      </c>
      <c r="Q105" s="31" t="s">
        <v>117</v>
      </c>
      <c r="R105" s="31" t="s">
        <v>230</v>
      </c>
      <c r="S105" s="31" t="s">
        <v>69</v>
      </c>
    </row>
    <row r="106" spans="1:19" x14ac:dyDescent="0.25">
      <c r="A106" s="31"/>
      <c r="B106" s="31"/>
      <c r="C106" s="30" t="s">
        <v>967</v>
      </c>
      <c r="D106" s="31"/>
      <c r="E106" s="33">
        <f>+E100+E101+E102+E103+E104+E105</f>
        <v>30.430000000000003</v>
      </c>
      <c r="F106" s="33">
        <f t="shared" ref="F106:S106" si="10">+F100+F101+F102+F103+F104+F105</f>
        <v>30.659999999999997</v>
      </c>
      <c r="G106" s="33">
        <f t="shared" si="10"/>
        <v>159.12</v>
      </c>
      <c r="H106" s="33">
        <f t="shared" si="10"/>
        <v>975.75</v>
      </c>
      <c r="I106" s="33">
        <f t="shared" si="10"/>
        <v>0.59000000000000008</v>
      </c>
      <c r="J106" s="33">
        <f t="shared" si="10"/>
        <v>0.18000000000000002</v>
      </c>
      <c r="K106" s="33">
        <f t="shared" si="10"/>
        <v>45.010000000000005</v>
      </c>
      <c r="L106" s="33">
        <f t="shared" si="10"/>
        <v>575.21</v>
      </c>
      <c r="M106" s="33">
        <f t="shared" si="10"/>
        <v>5.2299999999999995</v>
      </c>
      <c r="N106" s="33">
        <f t="shared" si="10"/>
        <v>261.12</v>
      </c>
      <c r="O106" s="33">
        <f t="shared" si="10"/>
        <v>255.97000000000003</v>
      </c>
      <c r="P106" s="33">
        <f t="shared" si="10"/>
        <v>95.33</v>
      </c>
      <c r="Q106" s="33">
        <f t="shared" si="10"/>
        <v>5.3400000000000007</v>
      </c>
      <c r="R106" s="33">
        <f t="shared" si="10"/>
        <v>3.01</v>
      </c>
      <c r="S106" s="33">
        <f t="shared" si="10"/>
        <v>15.940000000000001</v>
      </c>
    </row>
    <row r="107" spans="1:19" x14ac:dyDescent="0.25">
      <c r="A107" s="90" t="s">
        <v>1007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</row>
    <row r="108" spans="1:19" x14ac:dyDescent="0.25">
      <c r="A108" s="31" t="s">
        <v>336</v>
      </c>
      <c r="B108" s="31" t="s">
        <v>336</v>
      </c>
      <c r="C108" s="30" t="s">
        <v>337</v>
      </c>
      <c r="D108" s="31" t="s">
        <v>29</v>
      </c>
      <c r="E108" s="31" t="s">
        <v>55</v>
      </c>
      <c r="F108" s="31" t="s">
        <v>338</v>
      </c>
      <c r="G108" s="31" t="s">
        <v>201</v>
      </c>
      <c r="H108" s="31" t="s">
        <v>339</v>
      </c>
      <c r="I108" s="31" t="s">
        <v>199</v>
      </c>
      <c r="J108" s="31" t="s">
        <v>546</v>
      </c>
      <c r="K108" s="31" t="s">
        <v>103</v>
      </c>
      <c r="L108" s="31" t="s">
        <v>41</v>
      </c>
      <c r="M108" s="31" t="s">
        <v>36</v>
      </c>
      <c r="N108" s="31" t="s">
        <v>340</v>
      </c>
      <c r="O108" s="31" t="s">
        <v>341</v>
      </c>
      <c r="P108" s="31" t="s">
        <v>301</v>
      </c>
      <c r="Q108" s="31" t="s">
        <v>86</v>
      </c>
      <c r="R108" s="27">
        <v>3.01</v>
      </c>
      <c r="S108" s="31" t="s">
        <v>159</v>
      </c>
    </row>
    <row r="109" spans="1:19" x14ac:dyDescent="0.25">
      <c r="A109" s="31">
        <v>190303</v>
      </c>
      <c r="B109" s="31">
        <v>190303</v>
      </c>
      <c r="C109" s="36" t="s">
        <v>68</v>
      </c>
      <c r="D109" s="31" t="s">
        <v>149</v>
      </c>
      <c r="E109" s="31">
        <v>1.5</v>
      </c>
      <c r="F109" s="31">
        <v>1.96</v>
      </c>
      <c r="G109" s="31">
        <v>14.98</v>
      </c>
      <c r="H109" s="31">
        <v>83.4</v>
      </c>
      <c r="I109" s="31">
        <v>2.8000000000000001E-2</v>
      </c>
      <c r="J109" s="31">
        <v>0.104</v>
      </c>
      <c r="K109" s="31">
        <v>0.06</v>
      </c>
      <c r="L109" s="31">
        <v>2.02</v>
      </c>
      <c r="M109" s="31">
        <v>0.19</v>
      </c>
      <c r="N109" s="31">
        <v>22.361999999999998</v>
      </c>
      <c r="O109" s="31">
        <v>57.15</v>
      </c>
      <c r="P109" s="31">
        <v>4.806</v>
      </c>
      <c r="Q109" s="31">
        <v>0.67600000000000005</v>
      </c>
      <c r="R109" s="31">
        <v>0.314</v>
      </c>
      <c r="S109" s="31">
        <v>4</v>
      </c>
    </row>
    <row r="110" spans="1:19" ht="1.1499999999999999" customHeight="1" x14ac:dyDescent="0.25">
      <c r="A110" s="50">
        <v>120304</v>
      </c>
      <c r="B110" s="50">
        <v>120304</v>
      </c>
      <c r="C110" s="32" t="s">
        <v>72</v>
      </c>
      <c r="D110" s="31">
        <v>20</v>
      </c>
      <c r="E110" s="31"/>
      <c r="F110" s="31"/>
      <c r="G110" s="31"/>
      <c r="H110" s="31"/>
      <c r="I110" s="31"/>
      <c r="J110" s="31"/>
      <c r="K110" s="31">
        <v>0</v>
      </c>
      <c r="L110" s="31"/>
      <c r="M110" s="31"/>
      <c r="N110" s="31"/>
      <c r="O110" s="31"/>
      <c r="P110" s="31"/>
      <c r="Q110" s="31"/>
      <c r="R110" s="27"/>
      <c r="S110" s="31"/>
    </row>
    <row r="111" spans="1:19" x14ac:dyDescent="0.25">
      <c r="A111" s="31"/>
      <c r="B111" s="31"/>
      <c r="C111" s="30" t="s">
        <v>967</v>
      </c>
      <c r="D111" s="31"/>
      <c r="E111" s="33">
        <v>9.9600000000000009</v>
      </c>
      <c r="F111" s="33">
        <v>9.68</v>
      </c>
      <c r="G111" s="33">
        <v>21.439999999999998</v>
      </c>
      <c r="H111" s="33">
        <v>213</v>
      </c>
      <c r="I111" s="33">
        <v>6.8000000000000005E-2</v>
      </c>
      <c r="J111" s="33">
        <v>0.36399999999999999</v>
      </c>
      <c r="K111" s="33">
        <v>1.224</v>
      </c>
      <c r="L111" s="33">
        <v>32.020000000000003</v>
      </c>
      <c r="M111" s="33">
        <v>0.19</v>
      </c>
      <c r="N111" s="33">
        <v>264.36200000000002</v>
      </c>
      <c r="O111" s="33">
        <v>239.15</v>
      </c>
      <c r="P111" s="33">
        <v>32.805999999999997</v>
      </c>
      <c r="Q111" s="33">
        <v>0.87600000000000011</v>
      </c>
      <c r="R111" s="33">
        <v>3.3239999999999998</v>
      </c>
      <c r="S111" s="33">
        <v>22</v>
      </c>
    </row>
    <row r="112" spans="1:19" x14ac:dyDescent="0.25">
      <c r="A112" s="90" t="s">
        <v>1011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</row>
    <row r="113" spans="1:19" x14ac:dyDescent="0.25">
      <c r="A113" s="31" t="s">
        <v>342</v>
      </c>
      <c r="B113" s="31" t="s">
        <v>343</v>
      </c>
      <c r="C113" s="30" t="s">
        <v>1118</v>
      </c>
      <c r="D113" s="31">
        <v>120</v>
      </c>
      <c r="E113" s="31" t="s">
        <v>1119</v>
      </c>
      <c r="F113" s="31" t="s">
        <v>1120</v>
      </c>
      <c r="G113" s="31" t="s">
        <v>1121</v>
      </c>
      <c r="H113" s="31" t="s">
        <v>1122</v>
      </c>
      <c r="I113" s="31" t="s">
        <v>112</v>
      </c>
      <c r="J113" s="31" t="s">
        <v>112</v>
      </c>
      <c r="K113" s="31" t="s">
        <v>1123</v>
      </c>
      <c r="L113" s="31" t="s">
        <v>1124</v>
      </c>
      <c r="M113" s="31" t="s">
        <v>1125</v>
      </c>
      <c r="N113" s="31" t="s">
        <v>1126</v>
      </c>
      <c r="O113" s="31" t="s">
        <v>1127</v>
      </c>
      <c r="P113" s="31" t="s">
        <v>1128</v>
      </c>
      <c r="Q113" s="31" t="s">
        <v>1129</v>
      </c>
      <c r="R113" s="27">
        <v>0.2</v>
      </c>
      <c r="S113" s="31" t="s">
        <v>1130</v>
      </c>
    </row>
    <row r="114" spans="1:19" ht="38.25" x14ac:dyDescent="0.25">
      <c r="A114" s="53" t="s">
        <v>368</v>
      </c>
      <c r="B114" s="53">
        <v>100102</v>
      </c>
      <c r="C114" s="3" t="s">
        <v>369</v>
      </c>
      <c r="D114" s="31" t="s">
        <v>149</v>
      </c>
      <c r="E114" s="31" t="s">
        <v>103</v>
      </c>
      <c r="F114" s="31" t="s">
        <v>300</v>
      </c>
      <c r="G114" s="31" t="s">
        <v>363</v>
      </c>
      <c r="H114" s="31" t="s">
        <v>364</v>
      </c>
      <c r="I114" s="31" t="s">
        <v>230</v>
      </c>
      <c r="J114" s="31" t="s">
        <v>199</v>
      </c>
      <c r="K114" s="31" t="s">
        <v>36</v>
      </c>
      <c r="L114" s="31" t="s">
        <v>365</v>
      </c>
      <c r="M114" s="31" t="s">
        <v>36</v>
      </c>
      <c r="N114" s="31" t="s">
        <v>69</v>
      </c>
      <c r="O114" s="31" t="s">
        <v>366</v>
      </c>
      <c r="P114" s="31" t="s">
        <v>367</v>
      </c>
      <c r="Q114" s="31" t="s">
        <v>187</v>
      </c>
      <c r="R114" s="29">
        <v>0.4</v>
      </c>
      <c r="S114" s="31" t="s">
        <v>36</v>
      </c>
    </row>
    <row r="115" spans="1:19" x14ac:dyDescent="0.25">
      <c r="A115" s="31">
        <v>130103</v>
      </c>
      <c r="B115" s="31">
        <v>130104</v>
      </c>
      <c r="C115" s="32" t="s">
        <v>599</v>
      </c>
      <c r="D115" s="31">
        <v>200</v>
      </c>
      <c r="E115" s="31" t="s">
        <v>370</v>
      </c>
      <c r="F115" s="31" t="s">
        <v>371</v>
      </c>
      <c r="G115" s="31" t="s">
        <v>36</v>
      </c>
      <c r="H115" s="31" t="s">
        <v>372</v>
      </c>
      <c r="I115" s="31" t="s">
        <v>230</v>
      </c>
      <c r="J115" s="31" t="s">
        <v>156</v>
      </c>
      <c r="K115" s="31" t="s">
        <v>373</v>
      </c>
      <c r="L115" s="31" t="s">
        <v>374</v>
      </c>
      <c r="M115" s="31" t="s">
        <v>102</v>
      </c>
      <c r="N115" s="31" t="s">
        <v>375</v>
      </c>
      <c r="O115" s="31" t="s">
        <v>299</v>
      </c>
      <c r="P115" s="31" t="s">
        <v>133</v>
      </c>
      <c r="Q115" s="31" t="s">
        <v>86</v>
      </c>
      <c r="R115" s="29">
        <v>0.6</v>
      </c>
      <c r="S115" s="31" t="s">
        <v>36</v>
      </c>
    </row>
    <row r="116" spans="1:19" x14ac:dyDescent="0.25">
      <c r="A116" s="31">
        <v>160223</v>
      </c>
      <c r="B116" s="31">
        <v>160224</v>
      </c>
      <c r="C116" s="30" t="s">
        <v>921</v>
      </c>
      <c r="D116" s="31" t="s">
        <v>29</v>
      </c>
      <c r="E116" s="31" t="s">
        <v>69</v>
      </c>
      <c r="F116" s="31" t="s">
        <v>86</v>
      </c>
      <c r="G116" s="31" t="s">
        <v>359</v>
      </c>
      <c r="H116" s="31" t="s">
        <v>360</v>
      </c>
      <c r="I116" s="31" t="s">
        <v>105</v>
      </c>
      <c r="J116" s="31" t="s">
        <v>105</v>
      </c>
      <c r="K116" s="31" t="s">
        <v>211</v>
      </c>
      <c r="L116" s="31" t="s">
        <v>36</v>
      </c>
      <c r="M116" s="31" t="s">
        <v>86</v>
      </c>
      <c r="N116" s="31" t="s">
        <v>274</v>
      </c>
      <c r="O116" s="31" t="s">
        <v>274</v>
      </c>
      <c r="P116" s="31" t="s">
        <v>361</v>
      </c>
      <c r="Q116" s="31" t="s">
        <v>278</v>
      </c>
      <c r="R116" s="27">
        <v>0.6</v>
      </c>
      <c r="S116" s="31" t="s">
        <v>36</v>
      </c>
    </row>
    <row r="117" spans="1:19" ht="25.5" x14ac:dyDescent="0.25">
      <c r="A117" s="58" t="s">
        <v>37</v>
      </c>
      <c r="B117" s="58" t="s">
        <v>38</v>
      </c>
      <c r="C117" s="3" t="s">
        <v>39</v>
      </c>
      <c r="D117" s="31" t="s">
        <v>40</v>
      </c>
      <c r="E117" s="31" t="s">
        <v>219</v>
      </c>
      <c r="F117" s="31" t="s">
        <v>778</v>
      </c>
      <c r="G117" s="31" t="s">
        <v>219</v>
      </c>
      <c r="H117" s="31" t="s">
        <v>101</v>
      </c>
      <c r="I117" s="31" t="s">
        <v>36</v>
      </c>
      <c r="J117" s="31" t="s">
        <v>230</v>
      </c>
      <c r="K117" s="31" t="s">
        <v>36</v>
      </c>
      <c r="L117" s="31" t="s">
        <v>41</v>
      </c>
      <c r="M117" s="31" t="s">
        <v>102</v>
      </c>
      <c r="N117" s="31" t="s">
        <v>103</v>
      </c>
      <c r="O117" s="31" t="s">
        <v>104</v>
      </c>
      <c r="P117" s="31" t="s">
        <v>36</v>
      </c>
      <c r="Q117" s="31" t="s">
        <v>105</v>
      </c>
      <c r="R117" s="27">
        <v>1.23</v>
      </c>
      <c r="S117" s="31" t="s">
        <v>106</v>
      </c>
    </row>
    <row r="118" spans="1:19" x14ac:dyDescent="0.25">
      <c r="A118" s="31" t="s">
        <v>33</v>
      </c>
      <c r="B118" s="31" t="s">
        <v>33</v>
      </c>
      <c r="C118" s="30" t="s">
        <v>34</v>
      </c>
      <c r="D118" s="31" t="s">
        <v>35</v>
      </c>
      <c r="E118" s="31" t="s">
        <v>153</v>
      </c>
      <c r="F118" s="31" t="s">
        <v>196</v>
      </c>
      <c r="G118" s="31" t="s">
        <v>197</v>
      </c>
      <c r="H118" s="31" t="s">
        <v>198</v>
      </c>
      <c r="I118" s="31" t="s">
        <v>199</v>
      </c>
      <c r="J118" s="31" t="s">
        <v>230</v>
      </c>
      <c r="K118" s="31" t="s">
        <v>36</v>
      </c>
      <c r="L118" s="31" t="s">
        <v>36</v>
      </c>
      <c r="M118" s="31" t="s">
        <v>200</v>
      </c>
      <c r="N118" s="31" t="s">
        <v>201</v>
      </c>
      <c r="O118" s="31" t="s">
        <v>202</v>
      </c>
      <c r="P118" s="31" t="s">
        <v>203</v>
      </c>
      <c r="Q118" s="31" t="s">
        <v>148</v>
      </c>
      <c r="R118" s="31" t="s">
        <v>230</v>
      </c>
      <c r="S118" s="31" t="s">
        <v>36</v>
      </c>
    </row>
    <row r="119" spans="1:19" x14ac:dyDescent="0.25">
      <c r="A119" s="31" t="s">
        <v>65</v>
      </c>
      <c r="B119" s="31" t="s">
        <v>65</v>
      </c>
      <c r="C119" s="30" t="s">
        <v>66</v>
      </c>
      <c r="D119" s="31" t="s">
        <v>35</v>
      </c>
      <c r="E119" s="31" t="s">
        <v>204</v>
      </c>
      <c r="F119" s="31" t="s">
        <v>90</v>
      </c>
      <c r="G119" s="31" t="s">
        <v>205</v>
      </c>
      <c r="H119" s="31" t="s">
        <v>206</v>
      </c>
      <c r="I119" s="31" t="s">
        <v>199</v>
      </c>
      <c r="J119" s="31" t="s">
        <v>230</v>
      </c>
      <c r="K119" s="31" t="s">
        <v>36</v>
      </c>
      <c r="L119" s="31" t="s">
        <v>36</v>
      </c>
      <c r="M119" s="31" t="s">
        <v>207</v>
      </c>
      <c r="N119" s="31" t="s">
        <v>208</v>
      </c>
      <c r="O119" s="31" t="s">
        <v>208</v>
      </c>
      <c r="P119" s="31" t="s">
        <v>209</v>
      </c>
      <c r="Q119" s="31" t="s">
        <v>210</v>
      </c>
      <c r="R119" s="27">
        <v>0</v>
      </c>
      <c r="S119" s="31" t="s">
        <v>211</v>
      </c>
    </row>
    <row r="120" spans="1:19" x14ac:dyDescent="0.25">
      <c r="A120" s="31"/>
      <c r="B120" s="31"/>
      <c r="C120" s="30" t="s">
        <v>967</v>
      </c>
      <c r="D120" s="31"/>
      <c r="E120" s="33">
        <f>+E113+E114+E115+E116+E117+E118+E119</f>
        <v>24.659999999999997</v>
      </c>
      <c r="F120" s="33">
        <f t="shared" ref="F120:S120" si="11">+F113+F114+F115+F116+F117+F118+F119</f>
        <v>20.68</v>
      </c>
      <c r="G120" s="33">
        <f t="shared" si="11"/>
        <v>107.74000000000001</v>
      </c>
      <c r="H120" s="33">
        <f t="shared" si="11"/>
        <v>719.12999999999988</v>
      </c>
      <c r="I120" s="33">
        <f t="shared" si="11"/>
        <v>0.36</v>
      </c>
      <c r="J120" s="33">
        <f t="shared" si="11"/>
        <v>0.39</v>
      </c>
      <c r="K120" s="33">
        <f t="shared" si="11"/>
        <v>21.09</v>
      </c>
      <c r="L120" s="33">
        <f t="shared" si="11"/>
        <v>154.5</v>
      </c>
      <c r="M120" s="33">
        <f t="shared" si="11"/>
        <v>4.1000000000000005</v>
      </c>
      <c r="N120" s="33">
        <f t="shared" si="11"/>
        <v>223.3</v>
      </c>
      <c r="O120" s="33">
        <f t="shared" si="11"/>
        <v>491.77</v>
      </c>
      <c r="P120" s="33">
        <f t="shared" si="11"/>
        <v>86.2</v>
      </c>
      <c r="Q120" s="33">
        <f t="shared" si="11"/>
        <v>7.68</v>
      </c>
      <c r="R120" s="33">
        <f t="shared" si="11"/>
        <v>3.04</v>
      </c>
      <c r="S120" s="33">
        <f t="shared" si="11"/>
        <v>17.04</v>
      </c>
    </row>
    <row r="121" spans="1:19" x14ac:dyDescent="0.25">
      <c r="A121" s="90" t="s">
        <v>1024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</row>
    <row r="122" spans="1:19" x14ac:dyDescent="0.25">
      <c r="A122" s="31" t="s">
        <v>376</v>
      </c>
      <c r="B122" s="31" t="s">
        <v>376</v>
      </c>
      <c r="C122" s="30" t="s">
        <v>1471</v>
      </c>
      <c r="D122" s="31" t="s">
        <v>377</v>
      </c>
      <c r="E122" s="31" t="s">
        <v>378</v>
      </c>
      <c r="F122" s="31" t="s">
        <v>207</v>
      </c>
      <c r="G122" s="31" t="s">
        <v>379</v>
      </c>
      <c r="H122" s="31" t="s">
        <v>380</v>
      </c>
      <c r="I122" s="31" t="s">
        <v>176</v>
      </c>
      <c r="J122" s="31" t="s">
        <v>123</v>
      </c>
      <c r="K122" s="31">
        <v>2.2999999999999998</v>
      </c>
      <c r="L122" s="31" t="s">
        <v>36</v>
      </c>
      <c r="M122" s="31" t="s">
        <v>207</v>
      </c>
      <c r="N122" s="31">
        <v>0</v>
      </c>
      <c r="O122" s="31" t="s">
        <v>382</v>
      </c>
      <c r="P122" s="31" t="s">
        <v>383</v>
      </c>
      <c r="Q122" s="31" t="s">
        <v>229</v>
      </c>
      <c r="R122" s="27">
        <v>0</v>
      </c>
      <c r="S122" s="31" t="s">
        <v>182</v>
      </c>
    </row>
    <row r="123" spans="1:19" x14ac:dyDescent="0.25">
      <c r="A123" s="31"/>
      <c r="B123" s="31"/>
      <c r="C123" s="30" t="s">
        <v>967</v>
      </c>
      <c r="D123" s="31"/>
      <c r="E123" s="33" t="str">
        <f>+E122</f>
        <v>1,62</v>
      </c>
      <c r="F123" s="33" t="str">
        <f t="shared" ref="F123:S123" si="12">+F122</f>
        <v>0,36</v>
      </c>
      <c r="G123" s="33" t="str">
        <f t="shared" si="12"/>
        <v>14,58</v>
      </c>
      <c r="H123" s="33" t="str">
        <f t="shared" si="12"/>
        <v>77,40</v>
      </c>
      <c r="I123" s="33" t="str">
        <f t="shared" si="12"/>
        <v>0,07</v>
      </c>
      <c r="J123" s="33" t="str">
        <f t="shared" si="12"/>
        <v>0,05</v>
      </c>
      <c r="K123" s="33">
        <f t="shared" si="12"/>
        <v>2.2999999999999998</v>
      </c>
      <c r="L123" s="33" t="str">
        <f t="shared" si="12"/>
        <v>0,00</v>
      </c>
      <c r="M123" s="33" t="str">
        <f t="shared" si="12"/>
        <v>0,36</v>
      </c>
      <c r="N123" s="33">
        <f t="shared" si="12"/>
        <v>0</v>
      </c>
      <c r="O123" s="33" t="str">
        <f t="shared" si="12"/>
        <v>41,40</v>
      </c>
      <c r="P123" s="33" t="str">
        <f t="shared" si="12"/>
        <v>23,40</v>
      </c>
      <c r="Q123" s="33" t="str">
        <f t="shared" si="12"/>
        <v>0,54</v>
      </c>
      <c r="R123" s="27">
        <v>0</v>
      </c>
      <c r="S123" s="33" t="str">
        <f t="shared" si="12"/>
        <v>3,60</v>
      </c>
    </row>
    <row r="124" spans="1:19" x14ac:dyDescent="0.25">
      <c r="A124" s="31"/>
      <c r="B124" s="31"/>
      <c r="C124" s="30" t="s">
        <v>1029</v>
      </c>
      <c r="D124" s="31"/>
      <c r="E124" s="33">
        <f t="shared" ref="E124:S124" si="13">+E123+E120+E111+E106+E98+E94</f>
        <v>92.78</v>
      </c>
      <c r="F124" s="33">
        <f t="shared" si="13"/>
        <v>93.639999999999986</v>
      </c>
      <c r="G124" s="33">
        <f t="shared" si="13"/>
        <v>398.98</v>
      </c>
      <c r="H124" s="33">
        <f t="shared" si="13"/>
        <v>2763.12</v>
      </c>
      <c r="I124" s="33">
        <f t="shared" si="13"/>
        <v>1.4580000000000002</v>
      </c>
      <c r="J124" s="33">
        <f t="shared" si="13"/>
        <v>1.5940000000000001</v>
      </c>
      <c r="K124" s="33">
        <f t="shared" si="13"/>
        <v>71.704000000000008</v>
      </c>
      <c r="L124" s="33">
        <f t="shared" si="13"/>
        <v>911.75</v>
      </c>
      <c r="M124" s="33">
        <f t="shared" si="13"/>
        <v>11.900000000000002</v>
      </c>
      <c r="N124" s="33">
        <f t="shared" si="13"/>
        <v>1155.6120000000001</v>
      </c>
      <c r="O124" s="33">
        <f t="shared" si="13"/>
        <v>1792.5099999999998</v>
      </c>
      <c r="P124" s="33">
        <f t="shared" si="13"/>
        <v>305.95600000000002</v>
      </c>
      <c r="Q124" s="33">
        <f t="shared" si="13"/>
        <v>17.635999999999999</v>
      </c>
      <c r="R124" s="37">
        <f t="shared" si="13"/>
        <v>13.593999999999998</v>
      </c>
      <c r="S124" s="33">
        <f t="shared" si="13"/>
        <v>114.88</v>
      </c>
    </row>
    <row r="125" spans="1:19" x14ac:dyDescent="0.25">
      <c r="A125" s="31"/>
      <c r="B125" s="31"/>
      <c r="C125" s="30"/>
      <c r="D125" s="31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6"/>
      <c r="S125" s="33"/>
    </row>
    <row r="126" spans="1:19" x14ac:dyDescent="0.25">
      <c r="A126" s="31"/>
      <c r="B126" s="31"/>
      <c r="C126" s="30"/>
      <c r="D126" s="31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6"/>
      <c r="S126" s="33"/>
    </row>
    <row r="127" spans="1:19" ht="14.45" customHeight="1" x14ac:dyDescent="0.25">
      <c r="A127" s="88" t="s">
        <v>937</v>
      </c>
      <c r="B127" s="88" t="s">
        <v>938</v>
      </c>
      <c r="C127" s="90" t="s">
        <v>126</v>
      </c>
      <c r="D127" s="92" t="s">
        <v>932</v>
      </c>
      <c r="E127" s="92" t="s">
        <v>8</v>
      </c>
      <c r="F127" s="92" t="s">
        <v>9</v>
      </c>
      <c r="G127" s="88" t="s">
        <v>933</v>
      </c>
      <c r="H127" s="88" t="s">
        <v>934</v>
      </c>
      <c r="I127" s="92" t="s">
        <v>935</v>
      </c>
      <c r="J127" s="92"/>
      <c r="K127" s="92"/>
      <c r="L127" s="92"/>
      <c r="M127" s="92"/>
      <c r="N127" s="92" t="s">
        <v>936</v>
      </c>
      <c r="O127" s="92"/>
      <c r="P127" s="92"/>
      <c r="Q127" s="92"/>
      <c r="R127" s="92"/>
      <c r="S127" s="92"/>
    </row>
    <row r="128" spans="1:19" x14ac:dyDescent="0.25">
      <c r="A128" s="88"/>
      <c r="B128" s="88"/>
      <c r="C128" s="90"/>
      <c r="D128" s="92"/>
      <c r="E128" s="92"/>
      <c r="F128" s="92"/>
      <c r="G128" s="88"/>
      <c r="H128" s="88"/>
      <c r="I128" s="88" t="s">
        <v>939</v>
      </c>
      <c r="J128" s="88" t="s">
        <v>940</v>
      </c>
      <c r="K128" s="88" t="s">
        <v>941</v>
      </c>
      <c r="L128" s="88" t="s">
        <v>942</v>
      </c>
      <c r="M128" s="91" t="s">
        <v>943</v>
      </c>
      <c r="N128" s="88" t="s">
        <v>944</v>
      </c>
      <c r="O128" s="88" t="s">
        <v>945</v>
      </c>
      <c r="P128" s="88" t="s">
        <v>946</v>
      </c>
      <c r="Q128" s="88" t="s">
        <v>947</v>
      </c>
      <c r="R128" s="72" t="s">
        <v>20</v>
      </c>
      <c r="S128" s="88" t="s">
        <v>948</v>
      </c>
    </row>
    <row r="129" spans="1:19" x14ac:dyDescent="0.25">
      <c r="A129" s="88"/>
      <c r="B129" s="88"/>
      <c r="C129" s="90"/>
      <c r="D129" s="31" t="s">
        <v>22</v>
      </c>
      <c r="E129" s="31" t="s">
        <v>22</v>
      </c>
      <c r="F129" s="31" t="s">
        <v>22</v>
      </c>
      <c r="G129" s="31" t="s">
        <v>22</v>
      </c>
      <c r="H129" s="31" t="s">
        <v>23</v>
      </c>
      <c r="I129" s="88"/>
      <c r="J129" s="88"/>
      <c r="K129" s="88"/>
      <c r="L129" s="88"/>
      <c r="M129" s="88"/>
      <c r="N129" s="88"/>
      <c r="O129" s="88"/>
      <c r="P129" s="88"/>
      <c r="Q129" s="88"/>
      <c r="R129" s="72"/>
      <c r="S129" s="88"/>
    </row>
    <row r="130" spans="1:19" x14ac:dyDescent="0.25">
      <c r="A130" s="90" t="s">
        <v>1131</v>
      </c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</row>
    <row r="131" spans="1:19" x14ac:dyDescent="0.25">
      <c r="A131" s="90" t="s">
        <v>950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</row>
    <row r="132" spans="1:19" x14ac:dyDescent="0.25">
      <c r="A132" s="31" t="s">
        <v>385</v>
      </c>
      <c r="B132" s="31" t="s">
        <v>386</v>
      </c>
      <c r="C132" s="30" t="s">
        <v>387</v>
      </c>
      <c r="D132" s="31" t="s">
        <v>951</v>
      </c>
      <c r="E132" s="31" t="s">
        <v>1132</v>
      </c>
      <c r="F132" s="31" t="s">
        <v>1133</v>
      </c>
      <c r="G132" s="31" t="s">
        <v>1134</v>
      </c>
      <c r="H132" s="31" t="s">
        <v>1135</v>
      </c>
      <c r="I132" s="31" t="s">
        <v>327</v>
      </c>
      <c r="J132" s="31" t="s">
        <v>331</v>
      </c>
      <c r="K132" s="31" t="s">
        <v>1136</v>
      </c>
      <c r="L132" s="31" t="s">
        <v>1137</v>
      </c>
      <c r="M132" s="31" t="s">
        <v>286</v>
      </c>
      <c r="N132" s="31" t="s">
        <v>1138</v>
      </c>
      <c r="O132" s="31" t="s">
        <v>1139</v>
      </c>
      <c r="P132" s="31" t="s">
        <v>1140</v>
      </c>
      <c r="Q132" s="31" t="s">
        <v>177</v>
      </c>
      <c r="R132" s="29">
        <v>0.4</v>
      </c>
      <c r="S132" s="31" t="s">
        <v>1141</v>
      </c>
    </row>
    <row r="133" spans="1:19" x14ac:dyDescent="0.25">
      <c r="A133" s="31" t="s">
        <v>397</v>
      </c>
      <c r="B133" s="31" t="s">
        <v>397</v>
      </c>
      <c r="C133" s="30" t="s">
        <v>398</v>
      </c>
      <c r="D133" s="31" t="s">
        <v>29</v>
      </c>
      <c r="E133" s="31" t="s">
        <v>199</v>
      </c>
      <c r="F133" s="31" t="s">
        <v>36</v>
      </c>
      <c r="G133" s="31" t="s">
        <v>399</v>
      </c>
      <c r="H133" s="31" t="s">
        <v>400</v>
      </c>
      <c r="I133" s="31" t="s">
        <v>36</v>
      </c>
      <c r="J133" s="31" t="s">
        <v>36</v>
      </c>
      <c r="K133" s="31" t="s">
        <v>401</v>
      </c>
      <c r="L133" s="31" t="s">
        <v>36</v>
      </c>
      <c r="M133" s="31" t="s">
        <v>230</v>
      </c>
      <c r="N133" s="31" t="s">
        <v>167</v>
      </c>
      <c r="O133" s="31" t="s">
        <v>402</v>
      </c>
      <c r="P133" s="31" t="s">
        <v>148</v>
      </c>
      <c r="Q133" s="31" t="s">
        <v>176</v>
      </c>
      <c r="R133" s="27">
        <v>0.2</v>
      </c>
      <c r="S133" s="31" t="s">
        <v>36</v>
      </c>
    </row>
    <row r="134" spans="1:19" x14ac:dyDescent="0.25">
      <c r="A134" s="31" t="s">
        <v>33</v>
      </c>
      <c r="B134" s="31" t="s">
        <v>33</v>
      </c>
      <c r="C134" s="30" t="s">
        <v>34</v>
      </c>
      <c r="D134" s="31" t="s">
        <v>35</v>
      </c>
      <c r="E134" s="31" t="s">
        <v>153</v>
      </c>
      <c r="F134" s="31" t="s">
        <v>196</v>
      </c>
      <c r="G134" s="31" t="s">
        <v>197</v>
      </c>
      <c r="H134" s="31" t="s">
        <v>198</v>
      </c>
      <c r="I134" s="31" t="s">
        <v>199</v>
      </c>
      <c r="J134" s="31" t="s">
        <v>230</v>
      </c>
      <c r="K134" s="31" t="s">
        <v>36</v>
      </c>
      <c r="L134" s="31" t="s">
        <v>36</v>
      </c>
      <c r="M134" s="31" t="s">
        <v>200</v>
      </c>
      <c r="N134" s="31" t="s">
        <v>201</v>
      </c>
      <c r="O134" s="31" t="s">
        <v>202</v>
      </c>
      <c r="P134" s="31" t="s">
        <v>203</v>
      </c>
      <c r="Q134" s="31" t="s">
        <v>148</v>
      </c>
      <c r="R134" s="31" t="s">
        <v>230</v>
      </c>
      <c r="S134" s="31" t="s">
        <v>36</v>
      </c>
    </row>
    <row r="135" spans="1:19" ht="25.5" x14ac:dyDescent="0.25">
      <c r="A135" s="58" t="s">
        <v>37</v>
      </c>
      <c r="B135" s="58" t="s">
        <v>38</v>
      </c>
      <c r="C135" s="3" t="s">
        <v>39</v>
      </c>
      <c r="D135" s="31" t="s">
        <v>40</v>
      </c>
      <c r="E135" s="31" t="s">
        <v>219</v>
      </c>
      <c r="F135" s="31" t="s">
        <v>778</v>
      </c>
      <c r="G135" s="31" t="s">
        <v>219</v>
      </c>
      <c r="H135" s="31" t="s">
        <v>101</v>
      </c>
      <c r="I135" s="31" t="s">
        <v>36</v>
      </c>
      <c r="J135" s="31" t="s">
        <v>230</v>
      </c>
      <c r="K135" s="31" t="s">
        <v>36</v>
      </c>
      <c r="L135" s="31" t="s">
        <v>41</v>
      </c>
      <c r="M135" s="31" t="s">
        <v>102</v>
      </c>
      <c r="N135" s="31" t="s">
        <v>103</v>
      </c>
      <c r="O135" s="31" t="s">
        <v>104</v>
      </c>
      <c r="P135" s="31" t="s">
        <v>36</v>
      </c>
      <c r="Q135" s="31" t="s">
        <v>105</v>
      </c>
      <c r="R135" s="27">
        <v>2</v>
      </c>
      <c r="S135" s="31" t="s">
        <v>106</v>
      </c>
    </row>
    <row r="136" spans="1:19" x14ac:dyDescent="0.25">
      <c r="A136" s="31"/>
      <c r="B136" s="31"/>
      <c r="C136" s="30" t="s">
        <v>967</v>
      </c>
      <c r="D136" s="31"/>
      <c r="E136" s="33">
        <f>+E132+E133+E134+E135</f>
        <v>10.35</v>
      </c>
      <c r="F136" s="33">
        <f t="shared" ref="F136:S136" si="14">+F132+F133+F134+F135</f>
        <v>22.34</v>
      </c>
      <c r="G136" s="33">
        <f t="shared" si="14"/>
        <v>70.33</v>
      </c>
      <c r="H136" s="33">
        <f t="shared" si="14"/>
        <v>524.26</v>
      </c>
      <c r="I136" s="33">
        <f t="shared" si="14"/>
        <v>0.31</v>
      </c>
      <c r="J136" s="33">
        <f t="shared" si="14"/>
        <v>0.17</v>
      </c>
      <c r="K136" s="33">
        <f t="shared" si="14"/>
        <v>2.17</v>
      </c>
      <c r="L136" s="33">
        <f t="shared" si="14"/>
        <v>59.25</v>
      </c>
      <c r="M136" s="33">
        <f t="shared" si="14"/>
        <v>1.02</v>
      </c>
      <c r="N136" s="33">
        <f t="shared" si="14"/>
        <v>150.22</v>
      </c>
      <c r="O136" s="33">
        <f t="shared" si="14"/>
        <v>268.36</v>
      </c>
      <c r="P136" s="33">
        <f t="shared" si="14"/>
        <v>68.399999999999991</v>
      </c>
      <c r="Q136" s="33">
        <f t="shared" si="14"/>
        <v>2.3199999999999998</v>
      </c>
      <c r="R136" s="33">
        <f t="shared" si="14"/>
        <v>2.6100000000000003</v>
      </c>
      <c r="S136" s="33">
        <f t="shared" si="14"/>
        <v>12.57</v>
      </c>
    </row>
    <row r="137" spans="1:19" x14ac:dyDescent="0.25">
      <c r="A137" s="90" t="s">
        <v>968</v>
      </c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</row>
    <row r="138" spans="1:19" x14ac:dyDescent="0.25">
      <c r="A138" s="31">
        <v>230101</v>
      </c>
      <c r="B138" s="31">
        <v>230101</v>
      </c>
      <c r="C138" s="30" t="s">
        <v>1457</v>
      </c>
      <c r="D138" s="31" t="s">
        <v>29</v>
      </c>
      <c r="E138" s="31" t="s">
        <v>969</v>
      </c>
      <c r="F138" s="31" t="s">
        <v>116</v>
      </c>
      <c r="G138" s="31" t="s">
        <v>361</v>
      </c>
      <c r="H138" s="31" t="s">
        <v>970</v>
      </c>
      <c r="I138" s="31" t="s">
        <v>219</v>
      </c>
      <c r="J138" s="31" t="s">
        <v>108</v>
      </c>
      <c r="K138" s="31" t="s">
        <v>95</v>
      </c>
      <c r="L138" s="31" t="s">
        <v>46</v>
      </c>
      <c r="M138" s="31" t="s">
        <v>36</v>
      </c>
      <c r="N138" s="31" t="s">
        <v>971</v>
      </c>
      <c r="O138" s="31" t="s">
        <v>972</v>
      </c>
      <c r="P138" s="31" t="s">
        <v>301</v>
      </c>
      <c r="Q138" s="31" t="s">
        <v>86</v>
      </c>
      <c r="R138" s="27">
        <v>2.61</v>
      </c>
      <c r="S138" s="31" t="s">
        <v>159</v>
      </c>
    </row>
    <row r="139" spans="1:19" x14ac:dyDescent="0.25">
      <c r="A139" s="31">
        <v>210111</v>
      </c>
      <c r="B139" s="31">
        <v>210112</v>
      </c>
      <c r="C139" s="30" t="s">
        <v>1033</v>
      </c>
      <c r="D139" s="31" t="s">
        <v>47</v>
      </c>
      <c r="E139" s="31" t="s">
        <v>403</v>
      </c>
      <c r="F139" s="31" t="s">
        <v>404</v>
      </c>
      <c r="G139" s="31" t="s">
        <v>405</v>
      </c>
      <c r="H139" s="31" t="s">
        <v>406</v>
      </c>
      <c r="I139" s="31" t="s">
        <v>156</v>
      </c>
      <c r="J139" s="31" t="s">
        <v>176</v>
      </c>
      <c r="K139" s="31" t="s">
        <v>407</v>
      </c>
      <c r="L139" s="31" t="s">
        <v>408</v>
      </c>
      <c r="M139" s="31" t="s">
        <v>409</v>
      </c>
      <c r="N139" s="31" t="s">
        <v>410</v>
      </c>
      <c r="O139" s="31" t="s">
        <v>411</v>
      </c>
      <c r="P139" s="31" t="s">
        <v>412</v>
      </c>
      <c r="Q139" s="31" t="s">
        <v>413</v>
      </c>
      <c r="R139" s="31" t="s">
        <v>176</v>
      </c>
      <c r="S139" s="31" t="s">
        <v>414</v>
      </c>
    </row>
    <row r="140" spans="1:19" x14ac:dyDescent="0.25">
      <c r="A140" s="31"/>
      <c r="B140" s="31"/>
      <c r="C140" s="30" t="s">
        <v>967</v>
      </c>
      <c r="D140" s="31"/>
      <c r="E140" s="33">
        <v>14.189999999999998</v>
      </c>
      <c r="F140" s="33">
        <v>10.399999999999999</v>
      </c>
      <c r="G140" s="33">
        <v>26.39</v>
      </c>
      <c r="H140" s="33">
        <v>261.7</v>
      </c>
      <c r="I140" s="33">
        <v>0.15000000000000002</v>
      </c>
      <c r="J140" s="33">
        <v>0.5</v>
      </c>
      <c r="K140" s="33">
        <v>2.77</v>
      </c>
      <c r="L140" s="33">
        <v>73.309999999999988</v>
      </c>
      <c r="M140" s="33">
        <v>0.78</v>
      </c>
      <c r="N140" s="33">
        <v>294.49</v>
      </c>
      <c r="O140" s="33">
        <v>318.85999999999996</v>
      </c>
      <c r="P140" s="33">
        <v>42.139999999999993</v>
      </c>
      <c r="Q140" s="33">
        <v>1.46</v>
      </c>
      <c r="R140" s="33">
        <v>3.78</v>
      </c>
      <c r="S140" s="33">
        <v>24.08</v>
      </c>
    </row>
    <row r="141" spans="1:19" x14ac:dyDescent="0.25">
      <c r="A141" s="90" t="s">
        <v>973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</row>
    <row r="142" spans="1:19" x14ac:dyDescent="0.25">
      <c r="A142" s="31" t="s">
        <v>415</v>
      </c>
      <c r="B142" s="31" t="s">
        <v>415</v>
      </c>
      <c r="C142" s="30" t="s">
        <v>416</v>
      </c>
      <c r="D142" s="31" t="s">
        <v>76</v>
      </c>
      <c r="E142" s="31">
        <v>2.4700000000000002</v>
      </c>
      <c r="F142" s="31">
        <v>11.82</v>
      </c>
      <c r="G142" s="31">
        <v>6.68</v>
      </c>
      <c r="H142" s="31">
        <v>158.65</v>
      </c>
      <c r="I142" s="31" t="s">
        <v>85</v>
      </c>
      <c r="J142" s="31" t="s">
        <v>85</v>
      </c>
      <c r="K142" s="31">
        <v>54.83</v>
      </c>
      <c r="L142" s="31" t="s">
        <v>36</v>
      </c>
      <c r="M142" s="31">
        <v>4.5</v>
      </c>
      <c r="N142" s="31" t="s">
        <v>1142</v>
      </c>
      <c r="O142" s="31" t="s">
        <v>1143</v>
      </c>
      <c r="P142" s="31">
        <v>0</v>
      </c>
      <c r="Q142" s="31" t="s">
        <v>451</v>
      </c>
      <c r="R142" s="27">
        <v>0.1</v>
      </c>
      <c r="S142" s="31" t="s">
        <v>1144</v>
      </c>
    </row>
    <row r="143" spans="1:19" x14ac:dyDescent="0.25">
      <c r="A143" s="31" t="s">
        <v>419</v>
      </c>
      <c r="B143" s="31" t="s">
        <v>420</v>
      </c>
      <c r="C143" s="30" t="s">
        <v>1145</v>
      </c>
      <c r="D143" s="31">
        <v>250</v>
      </c>
      <c r="E143" s="31" t="s">
        <v>1146</v>
      </c>
      <c r="F143" s="31" t="s">
        <v>1147</v>
      </c>
      <c r="G143" s="31" t="s">
        <v>1148</v>
      </c>
      <c r="H143" s="31" t="s">
        <v>1149</v>
      </c>
      <c r="I143" s="31" t="s">
        <v>187</v>
      </c>
      <c r="J143" s="31" t="s">
        <v>663</v>
      </c>
      <c r="K143" s="31" t="s">
        <v>1150</v>
      </c>
      <c r="L143" s="31" t="s">
        <v>361</v>
      </c>
      <c r="M143" s="31" t="s">
        <v>1151</v>
      </c>
      <c r="N143" s="31" t="s">
        <v>1152</v>
      </c>
      <c r="O143" s="31" t="s">
        <v>1153</v>
      </c>
      <c r="P143" s="31" t="s">
        <v>1154</v>
      </c>
      <c r="Q143" s="31" t="s">
        <v>210</v>
      </c>
      <c r="R143" s="27">
        <v>0.01</v>
      </c>
      <c r="S143" s="31" t="s">
        <v>1155</v>
      </c>
    </row>
    <row r="144" spans="1:19" x14ac:dyDescent="0.25">
      <c r="A144" s="31" t="s">
        <v>434</v>
      </c>
      <c r="B144" s="31" t="s">
        <v>435</v>
      </c>
      <c r="C144" s="30" t="s">
        <v>56</v>
      </c>
      <c r="D144" s="31">
        <v>100</v>
      </c>
      <c r="E144" s="31">
        <v>14.4</v>
      </c>
      <c r="F144" s="31">
        <v>11.512</v>
      </c>
      <c r="G144" s="31">
        <v>9.65</v>
      </c>
      <c r="H144" s="31">
        <v>163.12799999999999</v>
      </c>
      <c r="I144" s="31" t="s">
        <v>156</v>
      </c>
      <c r="J144" s="31" t="s">
        <v>331</v>
      </c>
      <c r="K144" s="31" t="s">
        <v>831</v>
      </c>
      <c r="L144" s="31" t="s">
        <v>1157</v>
      </c>
      <c r="M144" s="31" t="s">
        <v>707</v>
      </c>
      <c r="N144" s="31" t="s">
        <v>1158</v>
      </c>
      <c r="O144" s="31" t="s">
        <v>1159</v>
      </c>
      <c r="P144" s="31" t="s">
        <v>1160</v>
      </c>
      <c r="Q144" s="31" t="s">
        <v>104</v>
      </c>
      <c r="R144" s="27">
        <v>1.2</v>
      </c>
      <c r="S144" s="31" t="s">
        <v>1161</v>
      </c>
    </row>
    <row r="145" spans="1:19" x14ac:dyDescent="0.25">
      <c r="A145" s="31" t="s">
        <v>58</v>
      </c>
      <c r="B145" s="31" t="s">
        <v>59</v>
      </c>
      <c r="C145" s="30" t="s">
        <v>60</v>
      </c>
      <c r="D145" s="31">
        <v>200</v>
      </c>
      <c r="E145" s="31" t="s">
        <v>999</v>
      </c>
      <c r="F145" s="31" t="s">
        <v>1000</v>
      </c>
      <c r="G145" s="31" t="s">
        <v>1001</v>
      </c>
      <c r="H145" s="31" t="s">
        <v>1002</v>
      </c>
      <c r="I145" s="31" t="s">
        <v>219</v>
      </c>
      <c r="J145" s="31" t="s">
        <v>105</v>
      </c>
      <c r="K145" s="31" t="s">
        <v>36</v>
      </c>
      <c r="L145" s="31" t="s">
        <v>552</v>
      </c>
      <c r="M145" s="31" t="s">
        <v>524</v>
      </c>
      <c r="N145" s="31" t="s">
        <v>1003</v>
      </c>
      <c r="O145" s="31" t="s">
        <v>1004</v>
      </c>
      <c r="P145" s="31" t="s">
        <v>1005</v>
      </c>
      <c r="Q145" s="31" t="s">
        <v>889</v>
      </c>
      <c r="R145" s="27">
        <v>1.2</v>
      </c>
      <c r="S145" s="31" t="s">
        <v>1006</v>
      </c>
    </row>
    <row r="146" spans="1:19" x14ac:dyDescent="0.25">
      <c r="A146" s="31" t="s">
        <v>258</v>
      </c>
      <c r="B146" s="31" t="s">
        <v>258</v>
      </c>
      <c r="C146" s="30" t="s">
        <v>259</v>
      </c>
      <c r="D146" s="31" t="s">
        <v>29</v>
      </c>
      <c r="E146" s="31" t="s">
        <v>260</v>
      </c>
      <c r="F146" s="31" t="s">
        <v>156</v>
      </c>
      <c r="G146" s="31" t="s">
        <v>261</v>
      </c>
      <c r="H146" s="31" t="s">
        <v>262</v>
      </c>
      <c r="I146" s="31" t="s">
        <v>230</v>
      </c>
      <c r="J146" s="31" t="s">
        <v>230</v>
      </c>
      <c r="K146" s="31" t="s">
        <v>103</v>
      </c>
      <c r="L146" s="31" t="s">
        <v>36</v>
      </c>
      <c r="M146" s="31" t="s">
        <v>156</v>
      </c>
      <c r="N146" s="31" t="s">
        <v>263</v>
      </c>
      <c r="O146" s="31" t="s">
        <v>264</v>
      </c>
      <c r="P146" s="31" t="s">
        <v>265</v>
      </c>
      <c r="Q146" s="31" t="s">
        <v>91</v>
      </c>
      <c r="R146" s="27">
        <v>2.39</v>
      </c>
      <c r="S146" s="31" t="s">
        <v>36</v>
      </c>
    </row>
    <row r="147" spans="1:19" x14ac:dyDescent="0.25">
      <c r="A147" s="55" t="s">
        <v>65</v>
      </c>
      <c r="B147" s="55" t="s">
        <v>65</v>
      </c>
      <c r="C147" s="30" t="s">
        <v>66</v>
      </c>
      <c r="D147" s="27">
        <v>40</v>
      </c>
      <c r="E147" s="31" t="s">
        <v>48</v>
      </c>
      <c r="F147" s="31" t="s">
        <v>629</v>
      </c>
      <c r="G147" s="31" t="s">
        <v>876</v>
      </c>
      <c r="H147" s="31" t="s">
        <v>107</v>
      </c>
      <c r="I147" s="31" t="s">
        <v>105</v>
      </c>
      <c r="J147" s="31" t="s">
        <v>230</v>
      </c>
      <c r="K147" s="31" t="s">
        <v>36</v>
      </c>
      <c r="L147" s="31" t="s">
        <v>36</v>
      </c>
      <c r="M147" s="31" t="s">
        <v>108</v>
      </c>
      <c r="N147" s="31" t="s">
        <v>109</v>
      </c>
      <c r="O147" s="31" t="s">
        <v>110</v>
      </c>
      <c r="P147" s="31" t="s">
        <v>111</v>
      </c>
      <c r="Q147" s="31" t="s">
        <v>112</v>
      </c>
      <c r="R147" s="31" t="s">
        <v>230</v>
      </c>
      <c r="S147" s="31" t="s">
        <v>36</v>
      </c>
    </row>
    <row r="148" spans="1:19" x14ac:dyDescent="0.25">
      <c r="A148" s="31" t="s">
        <v>65</v>
      </c>
      <c r="B148" s="31" t="s">
        <v>65</v>
      </c>
      <c r="C148" s="10" t="s">
        <v>1460</v>
      </c>
      <c r="D148" s="31">
        <v>40</v>
      </c>
      <c r="E148" s="31" t="s">
        <v>266</v>
      </c>
      <c r="F148" s="31" t="s">
        <v>267</v>
      </c>
      <c r="G148" s="31" t="s">
        <v>268</v>
      </c>
      <c r="H148" s="31" t="s">
        <v>113</v>
      </c>
      <c r="I148" s="31" t="s">
        <v>105</v>
      </c>
      <c r="J148" s="31" t="s">
        <v>230</v>
      </c>
      <c r="K148" s="31" t="s">
        <v>36</v>
      </c>
      <c r="L148" s="31" t="s">
        <v>36</v>
      </c>
      <c r="M148" s="31" t="s">
        <v>114</v>
      </c>
      <c r="N148" s="31" t="s">
        <v>115</v>
      </c>
      <c r="O148" s="31" t="s">
        <v>115</v>
      </c>
      <c r="P148" s="31" t="s">
        <v>116</v>
      </c>
      <c r="Q148" s="31" t="s">
        <v>117</v>
      </c>
      <c r="R148" s="27">
        <v>0</v>
      </c>
      <c r="S148" s="31" t="s">
        <v>69</v>
      </c>
    </row>
    <row r="149" spans="1:19" x14ac:dyDescent="0.25">
      <c r="A149" s="31"/>
      <c r="B149" s="31"/>
      <c r="C149" s="30" t="s">
        <v>967</v>
      </c>
      <c r="D149" s="31"/>
      <c r="E149" s="33">
        <v>29.89</v>
      </c>
      <c r="F149" s="33">
        <v>33.799999999999997</v>
      </c>
      <c r="G149" s="33">
        <v>137.57</v>
      </c>
      <c r="H149" s="33">
        <v>973.33999999999992</v>
      </c>
      <c r="I149" s="33">
        <v>0.34</v>
      </c>
      <c r="J149" s="33">
        <v>0.36000000000000004</v>
      </c>
      <c r="K149" s="33">
        <v>27.419999999999998</v>
      </c>
      <c r="L149" s="33">
        <f t="shared" ref="L149:S149" si="15">+L142+L143+L144+L145+L146+L147+L148</f>
        <v>41</v>
      </c>
      <c r="M149" s="33">
        <f t="shared" si="15"/>
        <v>8.0399999999999991</v>
      </c>
      <c r="N149" s="33">
        <f t="shared" si="15"/>
        <v>398.51</v>
      </c>
      <c r="O149" s="33">
        <f t="shared" si="15"/>
        <v>459.87</v>
      </c>
      <c r="P149" s="33">
        <f t="shared" si="15"/>
        <v>87.5</v>
      </c>
      <c r="Q149" s="33">
        <f t="shared" si="15"/>
        <v>6.6800000000000006</v>
      </c>
      <c r="R149" s="33">
        <f>+R142+R143+R144+R145+R146+R147+R148</f>
        <v>4.91</v>
      </c>
      <c r="S149" s="33">
        <f t="shared" si="15"/>
        <v>18.759999999999998</v>
      </c>
    </row>
    <row r="150" spans="1:19" x14ac:dyDescent="0.25">
      <c r="A150" s="90" t="s">
        <v>1007</v>
      </c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</row>
    <row r="151" spans="1:19" x14ac:dyDescent="0.25">
      <c r="A151" s="31" t="s">
        <v>31</v>
      </c>
      <c r="B151" s="31" t="s">
        <v>31</v>
      </c>
      <c r="C151" s="10" t="s">
        <v>452</v>
      </c>
      <c r="D151" s="31" t="s">
        <v>29</v>
      </c>
      <c r="E151" s="31" t="s">
        <v>453</v>
      </c>
      <c r="F151" s="31" t="s">
        <v>454</v>
      </c>
      <c r="G151" s="31" t="s">
        <v>455</v>
      </c>
      <c r="H151" s="31" t="s">
        <v>456</v>
      </c>
      <c r="I151" s="31">
        <v>0.3</v>
      </c>
      <c r="J151" s="31" t="s">
        <v>663</v>
      </c>
      <c r="K151" s="31" t="s">
        <v>300</v>
      </c>
      <c r="L151" s="31">
        <v>220.6</v>
      </c>
      <c r="M151" s="31">
        <v>0</v>
      </c>
      <c r="N151" s="31">
        <v>40.58</v>
      </c>
      <c r="O151" s="31" t="s">
        <v>964</v>
      </c>
      <c r="P151" s="31">
        <v>0</v>
      </c>
      <c r="Q151" s="31" t="s">
        <v>177</v>
      </c>
      <c r="R151" s="31" t="s">
        <v>663</v>
      </c>
      <c r="S151" s="31" t="s">
        <v>965</v>
      </c>
    </row>
    <row r="152" spans="1:19" x14ac:dyDescent="0.25">
      <c r="A152" s="35">
        <v>190104</v>
      </c>
      <c r="B152" s="31">
        <v>190104</v>
      </c>
      <c r="C152" s="32" t="s">
        <v>459</v>
      </c>
      <c r="D152" s="31">
        <v>100</v>
      </c>
      <c r="E152" s="31" t="s">
        <v>460</v>
      </c>
      <c r="F152" s="31" t="s">
        <v>461</v>
      </c>
      <c r="G152" s="31" t="s">
        <v>462</v>
      </c>
      <c r="H152" s="31" t="s">
        <v>463</v>
      </c>
      <c r="I152" s="31" t="s">
        <v>156</v>
      </c>
      <c r="J152" s="31" t="s">
        <v>156</v>
      </c>
      <c r="K152" s="31" t="s">
        <v>77</v>
      </c>
      <c r="L152" s="31" t="s">
        <v>464</v>
      </c>
      <c r="M152" s="31" t="s">
        <v>465</v>
      </c>
      <c r="N152" s="31" t="s">
        <v>466</v>
      </c>
      <c r="O152" s="31" t="s">
        <v>467</v>
      </c>
      <c r="P152" s="31" t="s">
        <v>468</v>
      </c>
      <c r="Q152" s="31" t="s">
        <v>229</v>
      </c>
      <c r="R152" s="27">
        <v>0.2</v>
      </c>
      <c r="S152" s="31" t="s">
        <v>469</v>
      </c>
    </row>
    <row r="153" spans="1:19" x14ac:dyDescent="0.25">
      <c r="A153" s="31"/>
      <c r="B153" s="31"/>
      <c r="C153" s="30" t="s">
        <v>967</v>
      </c>
      <c r="D153" s="31"/>
      <c r="E153" s="33">
        <f>+E151+E152</f>
        <v>9.5399999999999991</v>
      </c>
      <c r="F153" s="33">
        <f t="shared" ref="F153:S153" si="16">+F151+F152</f>
        <v>6.75</v>
      </c>
      <c r="G153" s="33">
        <f t="shared" si="16"/>
        <v>54.07</v>
      </c>
      <c r="H153" s="33">
        <f t="shared" si="16"/>
        <v>318.35000000000002</v>
      </c>
      <c r="I153" s="33">
        <f t="shared" si="16"/>
        <v>0.36</v>
      </c>
      <c r="J153" s="33">
        <f t="shared" si="16"/>
        <v>0.19</v>
      </c>
      <c r="K153" s="33">
        <f t="shared" si="16"/>
        <v>0.71</v>
      </c>
      <c r="L153" s="33">
        <f t="shared" si="16"/>
        <v>229.24</v>
      </c>
      <c r="M153" s="33">
        <f t="shared" si="16"/>
        <v>0.52</v>
      </c>
      <c r="N153" s="33">
        <f t="shared" si="16"/>
        <v>72.69</v>
      </c>
      <c r="O153" s="33">
        <f t="shared" si="16"/>
        <v>166.55</v>
      </c>
      <c r="P153" s="33">
        <f t="shared" si="16"/>
        <v>8.3699999999999992</v>
      </c>
      <c r="Q153" s="33">
        <f t="shared" si="16"/>
        <v>2.29</v>
      </c>
      <c r="R153" s="33">
        <f t="shared" si="16"/>
        <v>0.33</v>
      </c>
      <c r="S153" s="33">
        <f t="shared" si="16"/>
        <v>20.059999999999999</v>
      </c>
    </row>
    <row r="154" spans="1:19" x14ac:dyDescent="0.25">
      <c r="A154" s="90" t="s">
        <v>1011</v>
      </c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</row>
    <row r="155" spans="1:19" x14ac:dyDescent="0.25">
      <c r="A155" s="31" t="s">
        <v>470</v>
      </c>
      <c r="B155" s="31" t="s">
        <v>471</v>
      </c>
      <c r="C155" s="30" t="s">
        <v>1472</v>
      </c>
      <c r="D155" s="31" t="s">
        <v>76</v>
      </c>
      <c r="E155" s="31" t="s">
        <v>473</v>
      </c>
      <c r="F155" s="31">
        <v>6.18</v>
      </c>
      <c r="G155" s="31">
        <v>2.2999999999999998</v>
      </c>
      <c r="H155" s="31">
        <v>91.92</v>
      </c>
      <c r="I155" s="31" t="s">
        <v>426</v>
      </c>
      <c r="J155" s="31">
        <v>0.1</v>
      </c>
      <c r="K155" s="31">
        <v>2.82</v>
      </c>
      <c r="L155" s="31">
        <v>209.1</v>
      </c>
      <c r="M155" s="31">
        <v>0</v>
      </c>
      <c r="N155" s="31">
        <v>184.25</v>
      </c>
      <c r="O155" s="31" t="s">
        <v>479</v>
      </c>
      <c r="P155" s="31">
        <v>0</v>
      </c>
      <c r="Q155" s="31" t="s">
        <v>417</v>
      </c>
      <c r="R155" s="29">
        <v>0.4</v>
      </c>
      <c r="S155" s="31">
        <v>37.5</v>
      </c>
    </row>
    <row r="156" spans="1:19" x14ac:dyDescent="0.25">
      <c r="A156" s="31" t="s">
        <v>81</v>
      </c>
      <c r="B156" s="31" t="s">
        <v>82</v>
      </c>
      <c r="C156" s="30" t="s">
        <v>83</v>
      </c>
      <c r="D156" s="31">
        <v>200</v>
      </c>
      <c r="E156" s="31" t="s">
        <v>1015</v>
      </c>
      <c r="F156" s="31" t="s">
        <v>1016</v>
      </c>
      <c r="G156" s="31">
        <v>8.3000000000000007</v>
      </c>
      <c r="H156" s="31">
        <v>94.3</v>
      </c>
      <c r="I156" s="31" t="s">
        <v>199</v>
      </c>
      <c r="J156" s="31">
        <v>0.1</v>
      </c>
      <c r="K156" s="31" t="s">
        <v>36</v>
      </c>
      <c r="L156" s="31">
        <v>213.65</v>
      </c>
      <c r="M156" s="31">
        <v>0</v>
      </c>
      <c r="N156" s="31" t="s">
        <v>1019</v>
      </c>
      <c r="O156" s="31" t="s">
        <v>1020</v>
      </c>
      <c r="P156" s="31">
        <v>0</v>
      </c>
      <c r="Q156" s="31" t="s">
        <v>229</v>
      </c>
      <c r="R156" s="29">
        <v>0.6</v>
      </c>
      <c r="S156" s="31" t="s">
        <v>1022</v>
      </c>
    </row>
    <row r="157" spans="1:19" x14ac:dyDescent="0.25">
      <c r="A157" s="53">
        <v>160223</v>
      </c>
      <c r="B157" s="53">
        <v>160233</v>
      </c>
      <c r="C157" s="10" t="s">
        <v>70</v>
      </c>
      <c r="D157" s="31" t="s">
        <v>29</v>
      </c>
      <c r="E157" s="31">
        <v>2</v>
      </c>
      <c r="F157" s="31">
        <v>0.2</v>
      </c>
      <c r="G157" s="31">
        <v>20.2</v>
      </c>
      <c r="H157" s="31" t="s">
        <v>485</v>
      </c>
      <c r="I157" s="31" t="s">
        <v>36</v>
      </c>
      <c r="J157" s="31" t="s">
        <v>36</v>
      </c>
      <c r="K157" s="31">
        <v>0.2</v>
      </c>
      <c r="L157" s="31" t="s">
        <v>36</v>
      </c>
      <c r="M157" s="31" t="s">
        <v>102</v>
      </c>
      <c r="N157" s="31" t="s">
        <v>486</v>
      </c>
      <c r="O157" s="31" t="s">
        <v>487</v>
      </c>
      <c r="P157" s="31" t="s">
        <v>488</v>
      </c>
      <c r="Q157" s="31" t="s">
        <v>253</v>
      </c>
      <c r="R157" s="27">
        <v>0.6</v>
      </c>
      <c r="S157" s="31" t="s">
        <v>36</v>
      </c>
    </row>
    <row r="158" spans="1:19" ht="25.5" x14ac:dyDescent="0.25">
      <c r="A158" s="58" t="s">
        <v>37</v>
      </c>
      <c r="B158" s="58" t="s">
        <v>38</v>
      </c>
      <c r="C158" s="3" t="s">
        <v>39</v>
      </c>
      <c r="D158" s="31" t="s">
        <v>40</v>
      </c>
      <c r="E158" s="31" t="s">
        <v>219</v>
      </c>
      <c r="F158" s="31" t="s">
        <v>778</v>
      </c>
      <c r="G158" s="31" t="s">
        <v>219</v>
      </c>
      <c r="H158" s="31" t="s">
        <v>101</v>
      </c>
      <c r="I158" s="31" t="s">
        <v>36</v>
      </c>
      <c r="J158" s="31" t="s">
        <v>230</v>
      </c>
      <c r="K158" s="31" t="s">
        <v>36</v>
      </c>
      <c r="L158" s="31" t="s">
        <v>41</v>
      </c>
      <c r="M158" s="31" t="s">
        <v>102</v>
      </c>
      <c r="N158" s="31" t="s">
        <v>103</v>
      </c>
      <c r="O158" s="31" t="s">
        <v>104</v>
      </c>
      <c r="P158" s="31" t="s">
        <v>36</v>
      </c>
      <c r="Q158" s="31" t="s">
        <v>105</v>
      </c>
      <c r="R158" s="27">
        <v>0.13</v>
      </c>
      <c r="S158" s="31" t="s">
        <v>106</v>
      </c>
    </row>
    <row r="159" spans="1:19" x14ac:dyDescent="0.25">
      <c r="A159" s="31" t="s">
        <v>33</v>
      </c>
      <c r="B159" s="31" t="s">
        <v>33</v>
      </c>
      <c r="C159" s="30" t="s">
        <v>34</v>
      </c>
      <c r="D159" s="31">
        <v>40</v>
      </c>
      <c r="E159" s="31" t="s">
        <v>48</v>
      </c>
      <c r="F159" s="31" t="s">
        <v>629</v>
      </c>
      <c r="G159" s="31" t="s">
        <v>876</v>
      </c>
      <c r="H159" s="31" t="s">
        <v>107</v>
      </c>
      <c r="I159" s="31" t="s">
        <v>105</v>
      </c>
      <c r="J159" s="31" t="s">
        <v>230</v>
      </c>
      <c r="K159" s="31" t="s">
        <v>36</v>
      </c>
      <c r="L159" s="31" t="s">
        <v>36</v>
      </c>
      <c r="M159" s="31" t="s">
        <v>108</v>
      </c>
      <c r="N159" s="31" t="s">
        <v>109</v>
      </c>
      <c r="O159" s="31" t="s">
        <v>110</v>
      </c>
      <c r="P159" s="31" t="s">
        <v>111</v>
      </c>
      <c r="Q159" s="31" t="s">
        <v>112</v>
      </c>
      <c r="R159" s="31" t="s">
        <v>230</v>
      </c>
      <c r="S159" s="31" t="s">
        <v>36</v>
      </c>
    </row>
    <row r="160" spans="1:19" x14ac:dyDescent="0.25">
      <c r="A160" s="31" t="s">
        <v>65</v>
      </c>
      <c r="B160" s="31" t="s">
        <v>65</v>
      </c>
      <c r="C160" s="30" t="s">
        <v>66</v>
      </c>
      <c r="D160" s="31">
        <v>40</v>
      </c>
      <c r="E160" s="31" t="s">
        <v>266</v>
      </c>
      <c r="F160" s="31" t="s">
        <v>267</v>
      </c>
      <c r="G160" s="31" t="s">
        <v>268</v>
      </c>
      <c r="H160" s="31" t="s">
        <v>113</v>
      </c>
      <c r="I160" s="31" t="s">
        <v>105</v>
      </c>
      <c r="J160" s="31" t="s">
        <v>230</v>
      </c>
      <c r="K160" s="31" t="s">
        <v>36</v>
      </c>
      <c r="L160" s="31" t="s">
        <v>36</v>
      </c>
      <c r="M160" s="31" t="s">
        <v>114</v>
      </c>
      <c r="N160" s="31" t="s">
        <v>115</v>
      </c>
      <c r="O160" s="31" t="s">
        <v>115</v>
      </c>
      <c r="P160" s="31" t="s">
        <v>116</v>
      </c>
      <c r="Q160" s="31" t="s">
        <v>117</v>
      </c>
      <c r="R160" s="27">
        <v>0</v>
      </c>
      <c r="S160" s="31" t="s">
        <v>69</v>
      </c>
    </row>
    <row r="161" spans="1:19" x14ac:dyDescent="0.25">
      <c r="A161" s="31"/>
      <c r="B161" s="31"/>
      <c r="C161" s="30" t="s">
        <v>967</v>
      </c>
      <c r="D161" s="31"/>
      <c r="E161" s="33">
        <f>+E155+E156+E157+E158+E159+E160</f>
        <v>19.149999999999999</v>
      </c>
      <c r="F161" s="33">
        <f t="shared" ref="F161:S161" si="17">+F155+F156+F157+F158+F159+F160</f>
        <v>22.299999999999997</v>
      </c>
      <c r="G161" s="33">
        <f t="shared" si="17"/>
        <v>51.04</v>
      </c>
      <c r="H161" s="33">
        <f t="shared" si="17"/>
        <v>491.82</v>
      </c>
      <c r="I161" s="33">
        <f t="shared" si="17"/>
        <v>0.16999999999999998</v>
      </c>
      <c r="J161" s="33">
        <f t="shared" si="17"/>
        <v>0.23000000000000004</v>
      </c>
      <c r="K161" s="33">
        <f t="shared" si="17"/>
        <v>3.02</v>
      </c>
      <c r="L161" s="33">
        <f t="shared" si="17"/>
        <v>452.75</v>
      </c>
      <c r="M161" s="33">
        <f t="shared" si="17"/>
        <v>0.72</v>
      </c>
      <c r="N161" s="33">
        <f t="shared" si="17"/>
        <v>252.02999999999997</v>
      </c>
      <c r="O161" s="33">
        <f t="shared" si="17"/>
        <v>570.9899999999999</v>
      </c>
      <c r="P161" s="33">
        <f t="shared" si="17"/>
        <v>10.96</v>
      </c>
      <c r="Q161" s="33">
        <f t="shared" si="17"/>
        <v>2.2199999999999998</v>
      </c>
      <c r="R161" s="33">
        <f t="shared" si="17"/>
        <v>1.74</v>
      </c>
      <c r="S161" s="33">
        <f t="shared" si="17"/>
        <v>41.54</v>
      </c>
    </row>
    <row r="162" spans="1:19" x14ac:dyDescent="0.25">
      <c r="A162" s="90" t="s">
        <v>1024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</row>
    <row r="163" spans="1:19" x14ac:dyDescent="0.25">
      <c r="A163" s="31" t="s">
        <v>489</v>
      </c>
      <c r="B163" s="31" t="s">
        <v>489</v>
      </c>
      <c r="C163" s="30" t="s">
        <v>1070</v>
      </c>
      <c r="D163" s="31" t="s">
        <v>490</v>
      </c>
      <c r="E163" s="31" t="s">
        <v>346</v>
      </c>
      <c r="F163" s="31" t="s">
        <v>79</v>
      </c>
      <c r="G163" s="31" t="s">
        <v>1162</v>
      </c>
      <c r="H163" s="31" t="s">
        <v>1163</v>
      </c>
      <c r="I163" s="31" t="s">
        <v>426</v>
      </c>
      <c r="J163" s="31" t="s">
        <v>77</v>
      </c>
      <c r="K163" s="31" t="s">
        <v>491</v>
      </c>
      <c r="L163" s="31" t="s">
        <v>36</v>
      </c>
      <c r="M163" s="31" t="s">
        <v>492</v>
      </c>
      <c r="N163" s="31" t="s">
        <v>493</v>
      </c>
      <c r="O163" s="31" t="s">
        <v>494</v>
      </c>
      <c r="P163" s="31" t="s">
        <v>1164</v>
      </c>
      <c r="Q163" s="31" t="s">
        <v>504</v>
      </c>
      <c r="R163" s="27">
        <v>0</v>
      </c>
      <c r="S163" s="31" t="s">
        <v>36</v>
      </c>
    </row>
    <row r="164" spans="1:19" x14ac:dyDescent="0.25">
      <c r="A164" s="31"/>
      <c r="B164" s="31"/>
      <c r="C164" s="30" t="s">
        <v>967</v>
      </c>
      <c r="D164" s="31"/>
      <c r="E164" s="33" t="str">
        <f>+E163</f>
        <v>3,30</v>
      </c>
      <c r="F164" s="33" t="str">
        <f t="shared" ref="F164:S164" si="18">+F163</f>
        <v>1,10</v>
      </c>
      <c r="G164" s="33" t="str">
        <f t="shared" si="18"/>
        <v>46,20</v>
      </c>
      <c r="H164" s="33" t="str">
        <f t="shared" si="18"/>
        <v>211,20</v>
      </c>
      <c r="I164" s="33" t="str">
        <f t="shared" si="18"/>
        <v>0,09</v>
      </c>
      <c r="J164" s="33" t="str">
        <f t="shared" si="18"/>
        <v>0,11</v>
      </c>
      <c r="K164" s="33" t="str">
        <f t="shared" si="18"/>
        <v>22,00</v>
      </c>
      <c r="L164" s="33" t="str">
        <f t="shared" si="18"/>
        <v>0,00</v>
      </c>
      <c r="M164" s="33" t="str">
        <f t="shared" si="18"/>
        <v>0,88</v>
      </c>
      <c r="N164" s="33" t="str">
        <f t="shared" si="18"/>
        <v>17,60</v>
      </c>
      <c r="O164" s="33" t="str">
        <f t="shared" si="18"/>
        <v>61,60</v>
      </c>
      <c r="P164" s="33" t="str">
        <f t="shared" si="18"/>
        <v>92,40</v>
      </c>
      <c r="Q164" s="33" t="str">
        <f t="shared" si="18"/>
        <v>1,32</v>
      </c>
      <c r="R164" s="33">
        <f t="shared" si="18"/>
        <v>0</v>
      </c>
      <c r="S164" s="33" t="str">
        <f t="shared" si="18"/>
        <v>0,00</v>
      </c>
    </row>
    <row r="165" spans="1:19" x14ac:dyDescent="0.25">
      <c r="A165" s="31"/>
      <c r="B165" s="31"/>
      <c r="C165" s="30" t="s">
        <v>1029</v>
      </c>
      <c r="D165" s="31"/>
      <c r="E165" s="33">
        <f t="shared" ref="E165:S165" si="19">+E164+E161+E153+E149+E140+E136</f>
        <v>86.419999999999987</v>
      </c>
      <c r="F165" s="33">
        <f t="shared" si="19"/>
        <v>96.69</v>
      </c>
      <c r="G165" s="33">
        <f t="shared" si="19"/>
        <v>385.59999999999997</v>
      </c>
      <c r="H165" s="33">
        <f t="shared" si="19"/>
        <v>2780.67</v>
      </c>
      <c r="I165" s="33">
        <f t="shared" si="19"/>
        <v>1.42</v>
      </c>
      <c r="J165" s="33">
        <f t="shared" si="19"/>
        <v>1.56</v>
      </c>
      <c r="K165" s="33">
        <f t="shared" si="19"/>
        <v>58.09</v>
      </c>
      <c r="L165" s="33">
        <f t="shared" si="19"/>
        <v>855.55</v>
      </c>
      <c r="M165" s="33">
        <f t="shared" si="19"/>
        <v>11.959999999999999</v>
      </c>
      <c r="N165" s="33">
        <f t="shared" si="19"/>
        <v>1185.54</v>
      </c>
      <c r="O165" s="33">
        <f t="shared" si="19"/>
        <v>1846.2299999999996</v>
      </c>
      <c r="P165" s="33">
        <f t="shared" si="19"/>
        <v>309.77</v>
      </c>
      <c r="Q165" s="33">
        <f t="shared" si="19"/>
        <v>16.290000000000003</v>
      </c>
      <c r="R165" s="33">
        <f t="shared" si="19"/>
        <v>13.370000000000001</v>
      </c>
      <c r="S165" s="33">
        <f t="shared" si="19"/>
        <v>117.00999999999999</v>
      </c>
    </row>
    <row r="166" spans="1:19" x14ac:dyDescent="0.25">
      <c r="A166" s="31"/>
      <c r="B166" s="31"/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3"/>
      <c r="S166" s="31"/>
    </row>
    <row r="167" spans="1:19" x14ac:dyDescent="0.25">
      <c r="A167" s="31"/>
      <c r="B167" s="31"/>
      <c r="C167" s="30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3"/>
      <c r="S167" s="31"/>
    </row>
    <row r="168" spans="1:19" x14ac:dyDescent="0.25">
      <c r="A168" s="31"/>
      <c r="B168" s="31"/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3"/>
      <c r="S168" s="31"/>
    </row>
    <row r="169" spans="1:19" ht="14.45" customHeight="1" x14ac:dyDescent="0.25">
      <c r="A169" s="88" t="s">
        <v>937</v>
      </c>
      <c r="B169" s="88" t="s">
        <v>938</v>
      </c>
      <c r="C169" s="90" t="s">
        <v>126</v>
      </c>
      <c r="D169" s="92" t="s">
        <v>932</v>
      </c>
      <c r="E169" s="92" t="s">
        <v>8</v>
      </c>
      <c r="F169" s="92" t="s">
        <v>9</v>
      </c>
      <c r="G169" s="88" t="s">
        <v>933</v>
      </c>
      <c r="H169" s="88" t="s">
        <v>934</v>
      </c>
      <c r="I169" s="92" t="s">
        <v>935</v>
      </c>
      <c r="J169" s="92"/>
      <c r="K169" s="92"/>
      <c r="L169" s="92"/>
      <c r="M169" s="92"/>
      <c r="N169" s="92" t="s">
        <v>936</v>
      </c>
      <c r="O169" s="92"/>
      <c r="P169" s="92"/>
      <c r="Q169" s="92"/>
      <c r="R169" s="92"/>
      <c r="S169" s="92"/>
    </row>
    <row r="170" spans="1:19" x14ac:dyDescent="0.25">
      <c r="A170" s="88"/>
      <c r="B170" s="88"/>
      <c r="C170" s="90"/>
      <c r="D170" s="92"/>
      <c r="E170" s="92"/>
      <c r="F170" s="92"/>
      <c r="G170" s="88"/>
      <c r="H170" s="88"/>
      <c r="I170" s="88" t="s">
        <v>939</v>
      </c>
      <c r="J170" s="88" t="s">
        <v>940</v>
      </c>
      <c r="K170" s="88" t="s">
        <v>941</v>
      </c>
      <c r="L170" s="88" t="s">
        <v>942</v>
      </c>
      <c r="M170" s="91" t="s">
        <v>943</v>
      </c>
      <c r="N170" s="88" t="s">
        <v>944</v>
      </c>
      <c r="O170" s="88" t="s">
        <v>945</v>
      </c>
      <c r="P170" s="88" t="s">
        <v>946</v>
      </c>
      <c r="Q170" s="88" t="s">
        <v>947</v>
      </c>
      <c r="R170" s="72" t="s">
        <v>20</v>
      </c>
      <c r="S170" s="88" t="s">
        <v>948</v>
      </c>
    </row>
    <row r="171" spans="1:19" x14ac:dyDescent="0.25">
      <c r="A171" s="88"/>
      <c r="B171" s="88"/>
      <c r="C171" s="90"/>
      <c r="D171" s="31" t="s">
        <v>22</v>
      </c>
      <c r="E171" s="31" t="s">
        <v>22</v>
      </c>
      <c r="F171" s="31" t="s">
        <v>22</v>
      </c>
      <c r="G171" s="31" t="s">
        <v>22</v>
      </c>
      <c r="H171" s="31" t="s">
        <v>23</v>
      </c>
      <c r="I171" s="88"/>
      <c r="J171" s="88"/>
      <c r="K171" s="88"/>
      <c r="L171" s="88"/>
      <c r="M171" s="88"/>
      <c r="N171" s="88"/>
      <c r="O171" s="88"/>
      <c r="P171" s="88"/>
      <c r="Q171" s="88"/>
      <c r="R171" s="72"/>
      <c r="S171" s="88"/>
    </row>
    <row r="172" spans="1:19" x14ac:dyDescent="0.25">
      <c r="A172" s="90" t="s">
        <v>1165</v>
      </c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</row>
    <row r="173" spans="1:19" x14ac:dyDescent="0.25">
      <c r="A173" s="90" t="s">
        <v>950</v>
      </c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</row>
    <row r="174" spans="1:19" x14ac:dyDescent="0.25">
      <c r="A174" s="58">
        <v>120301</v>
      </c>
      <c r="B174" s="58">
        <v>120301</v>
      </c>
      <c r="C174" s="10" t="s">
        <v>496</v>
      </c>
      <c r="D174" s="31">
        <v>180</v>
      </c>
      <c r="E174" s="31" t="s">
        <v>1166</v>
      </c>
      <c r="F174" s="31">
        <v>8</v>
      </c>
      <c r="G174" s="31">
        <v>33</v>
      </c>
      <c r="H174" s="31" t="s">
        <v>1167</v>
      </c>
      <c r="I174" s="31">
        <v>0.4</v>
      </c>
      <c r="J174" s="31" t="s">
        <v>327</v>
      </c>
      <c r="K174" s="31" t="s">
        <v>330</v>
      </c>
      <c r="L174" s="31">
        <v>256</v>
      </c>
      <c r="M174" s="31">
        <v>0</v>
      </c>
      <c r="N174" s="31" t="s">
        <v>1168</v>
      </c>
      <c r="O174" s="31" t="s">
        <v>1169</v>
      </c>
      <c r="P174" s="31">
        <v>0</v>
      </c>
      <c r="Q174" s="31" t="s">
        <v>1136</v>
      </c>
      <c r="R174" s="27">
        <v>0</v>
      </c>
      <c r="S174" s="31" t="s">
        <v>1170</v>
      </c>
    </row>
    <row r="175" spans="1:19" x14ac:dyDescent="0.25">
      <c r="A175" s="31" t="s">
        <v>145</v>
      </c>
      <c r="B175" s="31" t="s">
        <v>145</v>
      </c>
      <c r="C175" s="30" t="s">
        <v>294</v>
      </c>
      <c r="D175" s="31" t="s">
        <v>29</v>
      </c>
      <c r="E175" s="31" t="s">
        <v>36</v>
      </c>
      <c r="F175" s="31" t="s">
        <v>36</v>
      </c>
      <c r="G175" s="31" t="s">
        <v>146</v>
      </c>
      <c r="H175" s="31" t="s">
        <v>147</v>
      </c>
      <c r="I175" s="31" t="s">
        <v>36</v>
      </c>
      <c r="J175" s="31" t="s">
        <v>36</v>
      </c>
      <c r="K175" s="31" t="s">
        <v>36</v>
      </c>
      <c r="L175" s="31" t="s">
        <v>36</v>
      </c>
      <c r="M175" s="31" t="s">
        <v>36</v>
      </c>
      <c r="N175" s="31" t="s">
        <v>148</v>
      </c>
      <c r="O175" s="31" t="s">
        <v>36</v>
      </c>
      <c r="P175" s="31" t="s">
        <v>36</v>
      </c>
      <c r="Q175" s="31" t="s">
        <v>123</v>
      </c>
      <c r="R175" s="27">
        <v>0.3</v>
      </c>
      <c r="S175" s="31" t="s">
        <v>36</v>
      </c>
    </row>
    <row r="176" spans="1:19" ht="25.5" x14ac:dyDescent="0.25">
      <c r="A176" s="58" t="s">
        <v>37</v>
      </c>
      <c r="B176" s="58" t="s">
        <v>38</v>
      </c>
      <c r="C176" s="3" t="s">
        <v>39</v>
      </c>
      <c r="D176" s="31" t="s">
        <v>40</v>
      </c>
      <c r="E176" s="31" t="s">
        <v>219</v>
      </c>
      <c r="F176" s="31" t="s">
        <v>778</v>
      </c>
      <c r="G176" s="31" t="s">
        <v>219</v>
      </c>
      <c r="H176" s="31" t="s">
        <v>101</v>
      </c>
      <c r="I176" s="31" t="s">
        <v>36</v>
      </c>
      <c r="J176" s="31" t="s">
        <v>230</v>
      </c>
      <c r="K176" s="31" t="s">
        <v>36</v>
      </c>
      <c r="L176" s="31" t="s">
        <v>41</v>
      </c>
      <c r="M176" s="31" t="s">
        <v>102</v>
      </c>
      <c r="N176" s="31" t="s">
        <v>103</v>
      </c>
      <c r="O176" s="31" t="s">
        <v>104</v>
      </c>
      <c r="P176" s="31" t="s">
        <v>36</v>
      </c>
      <c r="Q176" s="31" t="s">
        <v>105</v>
      </c>
      <c r="R176" s="38">
        <v>0</v>
      </c>
      <c r="S176" s="31" t="s">
        <v>106</v>
      </c>
    </row>
    <row r="177" spans="1:19" x14ac:dyDescent="0.25">
      <c r="A177" s="31" t="s">
        <v>33</v>
      </c>
      <c r="B177" s="31" t="s">
        <v>33</v>
      </c>
      <c r="C177" s="30" t="s">
        <v>34</v>
      </c>
      <c r="D177" s="31">
        <v>40</v>
      </c>
      <c r="E177" s="31" t="s">
        <v>48</v>
      </c>
      <c r="F177" s="31" t="s">
        <v>629</v>
      </c>
      <c r="G177" s="31" t="s">
        <v>876</v>
      </c>
      <c r="H177" s="31" t="s">
        <v>107</v>
      </c>
      <c r="I177" s="31" t="s">
        <v>105</v>
      </c>
      <c r="J177" s="31" t="s">
        <v>230</v>
      </c>
      <c r="K177" s="31" t="s">
        <v>36</v>
      </c>
      <c r="L177" s="31" t="s">
        <v>36</v>
      </c>
      <c r="M177" s="31" t="s">
        <v>108</v>
      </c>
      <c r="N177" s="31" t="s">
        <v>109</v>
      </c>
      <c r="O177" s="31" t="s">
        <v>110</v>
      </c>
      <c r="P177" s="31" t="s">
        <v>111</v>
      </c>
      <c r="Q177" s="31" t="s">
        <v>112</v>
      </c>
      <c r="R177" s="38">
        <v>0</v>
      </c>
      <c r="S177" s="31" t="s">
        <v>36</v>
      </c>
    </row>
    <row r="178" spans="1:19" x14ac:dyDescent="0.25">
      <c r="A178" s="31"/>
      <c r="B178" s="31"/>
      <c r="C178" s="30" t="s">
        <v>967</v>
      </c>
      <c r="D178" s="31"/>
      <c r="E178" s="33">
        <f>+E174+E175+E176+E177</f>
        <v>7.88</v>
      </c>
      <c r="F178" s="33">
        <f t="shared" ref="F178:S178" si="20">+F174+F175+F176+F177</f>
        <v>16.829999999999998</v>
      </c>
      <c r="G178" s="33">
        <f t="shared" si="20"/>
        <v>59.34</v>
      </c>
      <c r="H178" s="33">
        <f t="shared" si="20"/>
        <v>526.44000000000005</v>
      </c>
      <c r="I178" s="33">
        <f t="shared" si="20"/>
        <v>0.42000000000000004</v>
      </c>
      <c r="J178" s="33">
        <f t="shared" si="20"/>
        <v>0.29000000000000004</v>
      </c>
      <c r="K178" s="33">
        <f t="shared" si="20"/>
        <v>0.46</v>
      </c>
      <c r="L178" s="33">
        <f t="shared" si="20"/>
        <v>286</v>
      </c>
      <c r="M178" s="33">
        <f t="shared" si="20"/>
        <v>0.44000000000000006</v>
      </c>
      <c r="N178" s="33">
        <f t="shared" si="20"/>
        <v>204.51999999999995</v>
      </c>
      <c r="O178" s="33">
        <f t="shared" si="20"/>
        <v>557.93999999999994</v>
      </c>
      <c r="P178" s="33">
        <f t="shared" si="20"/>
        <v>2.6</v>
      </c>
      <c r="Q178" s="33">
        <f t="shared" si="20"/>
        <v>0.88</v>
      </c>
      <c r="R178" s="33">
        <f t="shared" si="20"/>
        <v>0.3</v>
      </c>
      <c r="S178" s="33">
        <f t="shared" si="20"/>
        <v>2.23</v>
      </c>
    </row>
    <row r="179" spans="1:19" x14ac:dyDescent="0.25">
      <c r="A179" s="89" t="s">
        <v>43</v>
      </c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</row>
    <row r="180" spans="1:19" x14ac:dyDescent="0.25">
      <c r="A180" s="31">
        <v>230103</v>
      </c>
      <c r="B180" s="31">
        <v>230103</v>
      </c>
      <c r="C180" s="30" t="s">
        <v>151</v>
      </c>
      <c r="D180" s="31" t="s">
        <v>29</v>
      </c>
      <c r="E180" s="31" t="s">
        <v>152</v>
      </c>
      <c r="F180" s="31" t="s">
        <v>153</v>
      </c>
      <c r="G180" s="31" t="s">
        <v>154</v>
      </c>
      <c r="H180" s="31" t="s">
        <v>155</v>
      </c>
      <c r="I180" s="31" t="s">
        <v>156</v>
      </c>
      <c r="J180" s="31" t="s">
        <v>1032</v>
      </c>
      <c r="K180" s="31" t="s">
        <v>103</v>
      </c>
      <c r="L180" s="31" t="s">
        <v>365</v>
      </c>
      <c r="M180" s="31" t="s">
        <v>36</v>
      </c>
      <c r="N180" s="31" t="s">
        <v>157</v>
      </c>
      <c r="O180" s="31" t="s">
        <v>158</v>
      </c>
      <c r="P180" s="31" t="s">
        <v>41</v>
      </c>
      <c r="Q180" s="31" t="s">
        <v>86</v>
      </c>
      <c r="R180" s="27">
        <v>1.3</v>
      </c>
      <c r="S180" s="31" t="s">
        <v>159</v>
      </c>
    </row>
    <row r="181" spans="1:19" x14ac:dyDescent="0.25">
      <c r="A181" s="31" t="s">
        <v>212</v>
      </c>
      <c r="B181" s="31" t="s">
        <v>213</v>
      </c>
      <c r="C181" s="30" t="s">
        <v>1033</v>
      </c>
      <c r="D181" s="31" t="s">
        <v>47</v>
      </c>
      <c r="E181" s="31" t="s">
        <v>215</v>
      </c>
      <c r="F181" s="31" t="s">
        <v>216</v>
      </c>
      <c r="G181" s="31" t="s">
        <v>217</v>
      </c>
      <c r="H181" s="31" t="s">
        <v>218</v>
      </c>
      <c r="I181" s="31" t="s">
        <v>156</v>
      </c>
      <c r="J181" s="31" t="s">
        <v>123</v>
      </c>
      <c r="K181" s="31" t="s">
        <v>219</v>
      </c>
      <c r="L181" s="31" t="s">
        <v>500</v>
      </c>
      <c r="M181" s="31" t="s">
        <v>220</v>
      </c>
      <c r="N181" s="31" t="s">
        <v>221</v>
      </c>
      <c r="O181" s="31" t="s">
        <v>222</v>
      </c>
      <c r="P181" s="31" t="s">
        <v>1059</v>
      </c>
      <c r="Q181" s="31" t="s">
        <v>550</v>
      </c>
      <c r="R181" s="27">
        <v>0</v>
      </c>
      <c r="S181" s="31" t="s">
        <v>223</v>
      </c>
    </row>
    <row r="182" spans="1:19" x14ac:dyDescent="0.25">
      <c r="A182" s="31"/>
      <c r="B182" s="31"/>
      <c r="C182" s="30" t="s">
        <v>967</v>
      </c>
      <c r="D182" s="31"/>
      <c r="E182" s="33">
        <f>+E180+E181</f>
        <v>11.129999999999999</v>
      </c>
      <c r="F182" s="33">
        <f t="shared" ref="F182:S182" si="21">+F180+F181</f>
        <v>6.8</v>
      </c>
      <c r="G182" s="33">
        <f t="shared" si="21"/>
        <v>40.799999999999997</v>
      </c>
      <c r="H182" s="33">
        <f t="shared" si="21"/>
        <v>275.89999999999998</v>
      </c>
      <c r="I182" s="33">
        <f t="shared" si="21"/>
        <v>0.12</v>
      </c>
      <c r="J182" s="33">
        <f t="shared" si="21"/>
        <v>0.35</v>
      </c>
      <c r="K182" s="33">
        <f t="shared" si="21"/>
        <v>1.28</v>
      </c>
      <c r="L182" s="33">
        <f t="shared" si="21"/>
        <v>29.380000000000003</v>
      </c>
      <c r="M182" s="33">
        <f t="shared" si="21"/>
        <v>0.55000000000000004</v>
      </c>
      <c r="N182" s="33">
        <f t="shared" si="21"/>
        <v>272.63</v>
      </c>
      <c r="O182" s="33">
        <f t="shared" si="21"/>
        <v>236.18</v>
      </c>
      <c r="P182" s="33">
        <f t="shared" si="21"/>
        <v>37.019999999999996</v>
      </c>
      <c r="Q182" s="33">
        <f t="shared" si="21"/>
        <v>0.7</v>
      </c>
      <c r="R182" s="5">
        <f t="shared" si="21"/>
        <v>1.3</v>
      </c>
      <c r="S182" s="33">
        <f t="shared" si="21"/>
        <v>20.69</v>
      </c>
    </row>
    <row r="183" spans="1:19" x14ac:dyDescent="0.25">
      <c r="A183" s="89" t="s">
        <v>49</v>
      </c>
      <c r="B183" s="90"/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</row>
    <row r="184" spans="1:19" ht="25.5" x14ac:dyDescent="0.25">
      <c r="A184" s="31" t="s">
        <v>501</v>
      </c>
      <c r="B184" s="31" t="s">
        <v>501</v>
      </c>
      <c r="C184" s="32" t="s">
        <v>502</v>
      </c>
      <c r="D184" s="31" t="s">
        <v>76</v>
      </c>
      <c r="E184" s="31" t="s">
        <v>805</v>
      </c>
      <c r="F184" s="31" t="s">
        <v>1171</v>
      </c>
      <c r="G184" s="31" t="s">
        <v>1172</v>
      </c>
      <c r="H184" s="31" t="s">
        <v>1173</v>
      </c>
      <c r="I184" s="31" t="s">
        <v>85</v>
      </c>
      <c r="J184" s="31" t="s">
        <v>199</v>
      </c>
      <c r="K184" s="31" t="s">
        <v>1174</v>
      </c>
      <c r="L184" s="31" t="s">
        <v>36</v>
      </c>
      <c r="M184" s="31" t="s">
        <v>1175</v>
      </c>
      <c r="N184" s="31" t="s">
        <v>874</v>
      </c>
      <c r="O184" s="31" t="s">
        <v>1176</v>
      </c>
      <c r="P184" s="31" t="s">
        <v>1177</v>
      </c>
      <c r="Q184" s="31" t="s">
        <v>229</v>
      </c>
      <c r="R184" s="27">
        <v>1.2</v>
      </c>
      <c r="S184" s="31" t="s">
        <v>1178</v>
      </c>
    </row>
    <row r="185" spans="1:19" x14ac:dyDescent="0.25">
      <c r="A185" s="31" t="s">
        <v>513</v>
      </c>
      <c r="B185" s="31" t="s">
        <v>514</v>
      </c>
      <c r="C185" s="30" t="s">
        <v>515</v>
      </c>
      <c r="D185" s="31" t="s">
        <v>951</v>
      </c>
      <c r="E185" s="31" t="s">
        <v>257</v>
      </c>
      <c r="F185" s="31" t="s">
        <v>1179</v>
      </c>
      <c r="G185" s="31" t="s">
        <v>172</v>
      </c>
      <c r="H185" s="31" t="s">
        <v>1180</v>
      </c>
      <c r="I185" s="31" t="s">
        <v>77</v>
      </c>
      <c r="J185" s="31" t="s">
        <v>219</v>
      </c>
      <c r="K185" s="31" t="s">
        <v>474</v>
      </c>
      <c r="L185" s="31" t="s">
        <v>987</v>
      </c>
      <c r="M185" s="31" t="s">
        <v>504</v>
      </c>
      <c r="N185" s="31" t="s">
        <v>1181</v>
      </c>
      <c r="O185" s="31" t="s">
        <v>1182</v>
      </c>
      <c r="P185" s="31" t="s">
        <v>1183</v>
      </c>
      <c r="Q185" s="31" t="s">
        <v>432</v>
      </c>
      <c r="R185" s="27">
        <v>1.8</v>
      </c>
      <c r="S185" s="31" t="s">
        <v>1184</v>
      </c>
    </row>
    <row r="186" spans="1:19" x14ac:dyDescent="0.25">
      <c r="A186" s="31" t="s">
        <v>526</v>
      </c>
      <c r="B186" s="31" t="s">
        <v>527</v>
      </c>
      <c r="C186" s="30" t="s">
        <v>1473</v>
      </c>
      <c r="D186" s="31">
        <v>120</v>
      </c>
      <c r="E186" s="31">
        <v>13.92</v>
      </c>
      <c r="F186" s="31">
        <v>6.24</v>
      </c>
      <c r="G186" s="31">
        <v>17.760000000000002</v>
      </c>
      <c r="H186" s="31">
        <v>182.88</v>
      </c>
      <c r="I186" s="31" t="s">
        <v>156</v>
      </c>
      <c r="J186" s="31" t="s">
        <v>187</v>
      </c>
      <c r="K186" s="31" t="s">
        <v>36</v>
      </c>
      <c r="L186" s="31" t="s">
        <v>36</v>
      </c>
      <c r="M186" s="31" t="s">
        <v>207</v>
      </c>
      <c r="N186" s="31" t="s">
        <v>1185</v>
      </c>
      <c r="O186" s="31" t="s">
        <v>1186</v>
      </c>
      <c r="P186" s="31" t="s">
        <v>1187</v>
      </c>
      <c r="Q186" s="31" t="s">
        <v>186</v>
      </c>
      <c r="R186" s="27">
        <v>1.4</v>
      </c>
      <c r="S186" s="31" t="s">
        <v>1188</v>
      </c>
    </row>
    <row r="187" spans="1:19" x14ac:dyDescent="0.25">
      <c r="A187" s="53" t="s">
        <v>533</v>
      </c>
      <c r="B187" s="53" t="s">
        <v>534</v>
      </c>
      <c r="C187" s="10" t="s">
        <v>535</v>
      </c>
      <c r="D187" s="31">
        <v>200</v>
      </c>
      <c r="E187" s="31" t="s">
        <v>1189</v>
      </c>
      <c r="F187" s="31" t="s">
        <v>324</v>
      </c>
      <c r="G187" s="31" t="s">
        <v>1190</v>
      </c>
      <c r="H187" s="31" t="s">
        <v>1191</v>
      </c>
      <c r="I187" s="31" t="s">
        <v>156</v>
      </c>
      <c r="J187" s="31">
        <v>7.0000000000000007E-2</v>
      </c>
      <c r="K187" s="31">
        <v>28</v>
      </c>
      <c r="L187" s="31">
        <v>457</v>
      </c>
      <c r="M187" s="31">
        <v>0</v>
      </c>
      <c r="N187" s="31">
        <v>250</v>
      </c>
      <c r="O187" s="31">
        <v>12.3</v>
      </c>
      <c r="P187" s="31">
        <v>0</v>
      </c>
      <c r="Q187" s="31" t="s">
        <v>164</v>
      </c>
      <c r="R187" s="38">
        <v>0</v>
      </c>
      <c r="S187" s="31">
        <v>38.61</v>
      </c>
    </row>
    <row r="188" spans="1:19" x14ac:dyDescent="0.25">
      <c r="A188" s="31">
        <v>160229</v>
      </c>
      <c r="B188" s="31">
        <v>160207</v>
      </c>
      <c r="C188" s="30" t="s">
        <v>1470</v>
      </c>
      <c r="D188" s="31" t="s">
        <v>29</v>
      </c>
      <c r="E188" s="31" t="s">
        <v>542</v>
      </c>
      <c r="F188" s="31" t="s">
        <v>219</v>
      </c>
      <c r="G188" s="31" t="s">
        <v>543</v>
      </c>
      <c r="H188" s="31" t="s">
        <v>544</v>
      </c>
      <c r="I188" s="31" t="s">
        <v>199</v>
      </c>
      <c r="J188" s="31" t="s">
        <v>123</v>
      </c>
      <c r="K188" s="31" t="s">
        <v>545</v>
      </c>
      <c r="L188" s="31" t="s">
        <v>36</v>
      </c>
      <c r="M188" s="31" t="s">
        <v>546</v>
      </c>
      <c r="N188" s="31" t="s">
        <v>547</v>
      </c>
      <c r="O188" s="31" t="s">
        <v>548</v>
      </c>
      <c r="P188" s="31" t="s">
        <v>549</v>
      </c>
      <c r="Q188" s="31" t="s">
        <v>550</v>
      </c>
      <c r="R188" s="27">
        <v>0.2</v>
      </c>
      <c r="S188" s="31" t="s">
        <v>551</v>
      </c>
    </row>
    <row r="189" spans="1:19" x14ac:dyDescent="0.25">
      <c r="A189" s="55" t="s">
        <v>65</v>
      </c>
      <c r="B189" s="55" t="s">
        <v>65</v>
      </c>
      <c r="C189" s="30" t="s">
        <v>66</v>
      </c>
      <c r="D189" s="27">
        <v>40</v>
      </c>
      <c r="E189" s="31" t="s">
        <v>153</v>
      </c>
      <c r="F189" s="31" t="s">
        <v>196</v>
      </c>
      <c r="G189" s="31" t="s">
        <v>197</v>
      </c>
      <c r="H189" s="31" t="s">
        <v>198</v>
      </c>
      <c r="I189" s="31" t="s">
        <v>199</v>
      </c>
      <c r="J189" s="31" t="s">
        <v>230</v>
      </c>
      <c r="K189" s="31" t="s">
        <v>36</v>
      </c>
      <c r="L189" s="31" t="s">
        <v>36</v>
      </c>
      <c r="M189" s="31" t="s">
        <v>200</v>
      </c>
      <c r="N189" s="31" t="s">
        <v>201</v>
      </c>
      <c r="O189" s="31" t="s">
        <v>202</v>
      </c>
      <c r="P189" s="31" t="s">
        <v>203</v>
      </c>
      <c r="Q189" s="31" t="s">
        <v>148</v>
      </c>
      <c r="R189" s="27">
        <v>1.4</v>
      </c>
      <c r="S189" s="31" t="s">
        <v>36</v>
      </c>
    </row>
    <row r="190" spans="1:19" x14ac:dyDescent="0.25">
      <c r="A190" s="31" t="s">
        <v>65</v>
      </c>
      <c r="B190" s="31" t="s">
        <v>65</v>
      </c>
      <c r="C190" s="10" t="s">
        <v>1460</v>
      </c>
      <c r="D190" s="31">
        <v>40</v>
      </c>
      <c r="E190" s="31" t="s">
        <v>266</v>
      </c>
      <c r="F190" s="31" t="s">
        <v>267</v>
      </c>
      <c r="G190" s="31" t="s">
        <v>268</v>
      </c>
      <c r="H190" s="31" t="s">
        <v>113</v>
      </c>
      <c r="I190" s="31" t="s">
        <v>105</v>
      </c>
      <c r="J190" s="31" t="s">
        <v>230</v>
      </c>
      <c r="K190" s="31" t="s">
        <v>36</v>
      </c>
      <c r="L190" s="31" t="s">
        <v>36</v>
      </c>
      <c r="M190" s="31" t="s">
        <v>114</v>
      </c>
      <c r="N190" s="31" t="s">
        <v>115</v>
      </c>
      <c r="O190" s="31" t="s">
        <v>115</v>
      </c>
      <c r="P190" s="31" t="s">
        <v>116</v>
      </c>
      <c r="Q190" s="31" t="s">
        <v>117</v>
      </c>
      <c r="R190" s="27">
        <v>1.2</v>
      </c>
      <c r="S190" s="31" t="s">
        <v>69</v>
      </c>
    </row>
    <row r="191" spans="1:19" x14ac:dyDescent="0.25">
      <c r="A191" s="31"/>
      <c r="B191" s="31"/>
      <c r="C191" s="30" t="s">
        <v>967</v>
      </c>
      <c r="D191" s="31"/>
      <c r="E191" s="33">
        <v>23.92</v>
      </c>
      <c r="F191" s="33">
        <v>30.609999999999996</v>
      </c>
      <c r="G191" s="33">
        <v>103.03</v>
      </c>
      <c r="H191" s="33">
        <v>784.15999999999985</v>
      </c>
      <c r="I191" s="33">
        <v>0.36</v>
      </c>
      <c r="J191" s="33">
        <v>0.38</v>
      </c>
      <c r="K191" s="33">
        <v>55.08</v>
      </c>
      <c r="L191" s="33">
        <f t="shared" ref="L191:S191" si="22">+L184+L185+L186+L187+L188+L189+L190</f>
        <v>464.5</v>
      </c>
      <c r="M191" s="33">
        <f t="shared" si="22"/>
        <v>8.17</v>
      </c>
      <c r="N191" s="33">
        <f t="shared" si="22"/>
        <v>432.78999999999996</v>
      </c>
      <c r="O191" s="33">
        <f t="shared" si="22"/>
        <v>408.17000000000007</v>
      </c>
      <c r="P191" s="33">
        <f t="shared" si="22"/>
        <v>98.320000000000007</v>
      </c>
      <c r="Q191" s="33">
        <f t="shared" si="22"/>
        <v>6.47</v>
      </c>
      <c r="R191" s="21">
        <f t="shared" si="22"/>
        <v>7.2</v>
      </c>
      <c r="S191" s="33">
        <f t="shared" si="22"/>
        <v>57.120000000000005</v>
      </c>
    </row>
    <row r="192" spans="1:19" x14ac:dyDescent="0.25">
      <c r="A192" s="89" t="s">
        <v>67</v>
      </c>
      <c r="B192" s="90"/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</row>
    <row r="193" spans="1:19" x14ac:dyDescent="0.25">
      <c r="A193" s="31" t="s">
        <v>224</v>
      </c>
      <c r="B193" s="31" t="s">
        <v>225</v>
      </c>
      <c r="C193" s="30" t="s">
        <v>226</v>
      </c>
      <c r="D193" s="31" t="s">
        <v>29</v>
      </c>
      <c r="E193" s="31" t="s">
        <v>201</v>
      </c>
      <c r="F193" s="31" t="s">
        <v>227</v>
      </c>
      <c r="G193" s="31">
        <v>30.83</v>
      </c>
      <c r="H193" s="31" t="s">
        <v>228</v>
      </c>
      <c r="I193" s="31" t="s">
        <v>105</v>
      </c>
      <c r="J193" s="31" t="s">
        <v>663</v>
      </c>
      <c r="K193" s="31" t="s">
        <v>229</v>
      </c>
      <c r="L193" s="31" t="s">
        <v>552</v>
      </c>
      <c r="M193" s="31" t="s">
        <v>230</v>
      </c>
      <c r="N193" s="31" t="s">
        <v>231</v>
      </c>
      <c r="O193" s="31" t="s">
        <v>232</v>
      </c>
      <c r="P193" s="31" t="s">
        <v>233</v>
      </c>
      <c r="Q193" s="31" t="s">
        <v>234</v>
      </c>
      <c r="R193" s="27">
        <v>0.1</v>
      </c>
      <c r="S193" s="31" t="s">
        <v>235</v>
      </c>
    </row>
    <row r="194" spans="1:19" ht="25.5" x14ac:dyDescent="0.25">
      <c r="A194" s="59" t="s">
        <v>553</v>
      </c>
      <c r="B194" s="58" t="s">
        <v>554</v>
      </c>
      <c r="C194" s="3" t="s">
        <v>555</v>
      </c>
      <c r="D194" s="31" t="s">
        <v>47</v>
      </c>
      <c r="E194" s="31" t="s">
        <v>635</v>
      </c>
      <c r="F194" s="31" t="s">
        <v>556</v>
      </c>
      <c r="G194" s="31" t="s">
        <v>301</v>
      </c>
      <c r="H194" s="31" t="s">
        <v>557</v>
      </c>
      <c r="I194" s="31" t="s">
        <v>123</v>
      </c>
      <c r="J194" s="31" t="s">
        <v>85</v>
      </c>
      <c r="K194" s="31" t="s">
        <v>156</v>
      </c>
      <c r="L194" s="31" t="s">
        <v>1189</v>
      </c>
      <c r="M194" s="31" t="s">
        <v>1192</v>
      </c>
      <c r="N194" s="31" t="s">
        <v>165</v>
      </c>
      <c r="O194" s="31" t="s">
        <v>558</v>
      </c>
      <c r="P194" s="31" t="s">
        <v>690</v>
      </c>
      <c r="Q194" s="31" t="s">
        <v>108</v>
      </c>
      <c r="R194" s="27">
        <v>0.4</v>
      </c>
      <c r="S194" s="31" t="s">
        <v>559</v>
      </c>
    </row>
    <row r="195" spans="1:19" x14ac:dyDescent="0.25">
      <c r="A195" s="53">
        <v>160223</v>
      </c>
      <c r="B195" s="53">
        <v>160224</v>
      </c>
      <c r="C195" s="10" t="s">
        <v>70</v>
      </c>
      <c r="D195" s="31">
        <v>200</v>
      </c>
      <c r="E195" s="31">
        <v>2.54</v>
      </c>
      <c r="F195" s="31">
        <v>2.2999999999999998</v>
      </c>
      <c r="G195" s="31">
        <v>0.14000000000000001</v>
      </c>
      <c r="H195" s="31">
        <v>31.4</v>
      </c>
      <c r="I195" s="31">
        <v>0.01</v>
      </c>
      <c r="J195" s="31">
        <v>0.09</v>
      </c>
      <c r="K195" s="31">
        <v>0</v>
      </c>
      <c r="L195" s="31">
        <v>0.02</v>
      </c>
      <c r="M195" s="31">
        <v>0.12</v>
      </c>
      <c r="N195" s="31">
        <v>14.68</v>
      </c>
      <c r="O195" s="31">
        <v>39.15</v>
      </c>
      <c r="P195" s="31">
        <v>2.62</v>
      </c>
      <c r="Q195" s="31">
        <v>0.53</v>
      </c>
      <c r="R195" s="27">
        <v>0</v>
      </c>
      <c r="S195" s="31">
        <v>4</v>
      </c>
    </row>
    <row r="196" spans="1:19" x14ac:dyDescent="0.25">
      <c r="A196" s="31"/>
      <c r="B196" s="31"/>
      <c r="C196" s="30" t="s">
        <v>967</v>
      </c>
      <c r="D196" s="31"/>
      <c r="E196" s="33">
        <v>15.84</v>
      </c>
      <c r="F196" s="33">
        <v>12.75</v>
      </c>
      <c r="G196" s="33">
        <v>38.97</v>
      </c>
      <c r="H196" s="33">
        <v>337.01</v>
      </c>
      <c r="I196" s="33">
        <v>0.08</v>
      </c>
      <c r="J196" s="33">
        <v>0.25</v>
      </c>
      <c r="K196" s="33">
        <v>0.60000000000000009</v>
      </c>
      <c r="L196" s="33">
        <f t="shared" ref="L196:S196" si="23">+L193+L194+L195</f>
        <v>17.27</v>
      </c>
      <c r="M196" s="33">
        <f t="shared" si="23"/>
        <v>0.58000000000000007</v>
      </c>
      <c r="N196" s="33">
        <f t="shared" si="23"/>
        <v>147.48000000000002</v>
      </c>
      <c r="O196" s="33">
        <f t="shared" si="23"/>
        <v>179.85</v>
      </c>
      <c r="P196" s="33">
        <f t="shared" si="23"/>
        <v>37.809999999999995</v>
      </c>
      <c r="Q196" s="33">
        <f t="shared" si="23"/>
        <v>1.8900000000000001</v>
      </c>
      <c r="R196" s="33">
        <f t="shared" si="23"/>
        <v>0.5</v>
      </c>
      <c r="S196" s="33">
        <f t="shared" si="23"/>
        <v>13.549999999999999</v>
      </c>
    </row>
    <row r="197" spans="1:19" x14ac:dyDescent="0.25">
      <c r="A197" s="89" t="s">
        <v>73</v>
      </c>
      <c r="B197" s="90"/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</row>
    <row r="198" spans="1:19" x14ac:dyDescent="0.25">
      <c r="A198" s="31">
        <v>120401</v>
      </c>
      <c r="B198" s="31">
        <v>120401</v>
      </c>
      <c r="C198" s="10" t="s">
        <v>1489</v>
      </c>
      <c r="D198" s="60">
        <v>100</v>
      </c>
      <c r="E198" s="31">
        <v>12</v>
      </c>
      <c r="F198" s="31">
        <v>13.4</v>
      </c>
      <c r="G198" s="31">
        <v>6</v>
      </c>
      <c r="H198" s="31">
        <v>165.6</v>
      </c>
      <c r="I198" s="31" t="s">
        <v>176</v>
      </c>
      <c r="J198" s="31" t="s">
        <v>86</v>
      </c>
      <c r="K198" s="31" t="s">
        <v>855</v>
      </c>
      <c r="L198" s="31" t="s">
        <v>560</v>
      </c>
      <c r="M198" s="31" t="s">
        <v>561</v>
      </c>
      <c r="N198" s="31" t="s">
        <v>1193</v>
      </c>
      <c r="O198" s="31" t="s">
        <v>562</v>
      </c>
      <c r="P198" s="31" t="s">
        <v>1194</v>
      </c>
      <c r="Q198" s="31" t="s">
        <v>832</v>
      </c>
      <c r="R198" s="31">
        <v>0.6</v>
      </c>
      <c r="S198" s="31" t="s">
        <v>1195</v>
      </c>
    </row>
    <row r="199" spans="1:19" x14ac:dyDescent="0.25">
      <c r="A199" s="68" t="s">
        <v>247</v>
      </c>
      <c r="B199" s="68" t="s">
        <v>248</v>
      </c>
      <c r="C199" s="10" t="s">
        <v>1494</v>
      </c>
      <c r="D199" s="31">
        <v>200</v>
      </c>
      <c r="E199" s="31">
        <v>6.08</v>
      </c>
      <c r="F199" s="31">
        <v>6.52</v>
      </c>
      <c r="G199" s="31">
        <v>32.61</v>
      </c>
      <c r="H199" s="31">
        <v>213.39</v>
      </c>
      <c r="I199" s="31">
        <v>0.17</v>
      </c>
      <c r="J199" s="31">
        <v>0</v>
      </c>
      <c r="K199" s="31">
        <v>10.8</v>
      </c>
      <c r="L199" s="31">
        <v>0.08</v>
      </c>
      <c r="M199" s="31">
        <v>0.36</v>
      </c>
      <c r="N199" s="31">
        <v>9.5299999999999994</v>
      </c>
      <c r="O199" s="31">
        <v>119.99</v>
      </c>
      <c r="P199" s="31">
        <v>50</v>
      </c>
      <c r="Q199" s="31">
        <v>0</v>
      </c>
      <c r="R199" s="27">
        <v>0.2</v>
      </c>
      <c r="S199" s="31" t="s">
        <v>1069</v>
      </c>
    </row>
    <row r="200" spans="1:19" x14ac:dyDescent="0.25">
      <c r="A200" s="31" t="s">
        <v>236</v>
      </c>
      <c r="B200" s="31" t="s">
        <v>236</v>
      </c>
      <c r="C200" s="30" t="s">
        <v>237</v>
      </c>
      <c r="D200" s="31" t="s">
        <v>149</v>
      </c>
      <c r="E200" s="31" t="s">
        <v>238</v>
      </c>
      <c r="F200" s="31" t="s">
        <v>239</v>
      </c>
      <c r="G200" s="31" t="s">
        <v>240</v>
      </c>
      <c r="H200" s="31" t="s">
        <v>241</v>
      </c>
      <c r="I200" s="31" t="s">
        <v>230</v>
      </c>
      <c r="J200" s="31" t="s">
        <v>219</v>
      </c>
      <c r="K200" s="31" t="s">
        <v>86</v>
      </c>
      <c r="L200" s="31" t="s">
        <v>242</v>
      </c>
      <c r="M200" s="31" t="s">
        <v>199</v>
      </c>
      <c r="N200" s="31" t="s">
        <v>243</v>
      </c>
      <c r="O200" s="31" t="s">
        <v>244</v>
      </c>
      <c r="P200" s="31" t="s">
        <v>245</v>
      </c>
      <c r="Q200" s="31" t="s">
        <v>199</v>
      </c>
      <c r="R200" s="27">
        <v>0.1</v>
      </c>
      <c r="S200" s="31" t="s">
        <v>246</v>
      </c>
    </row>
    <row r="201" spans="1:19" x14ac:dyDescent="0.25">
      <c r="A201" s="31">
        <v>160105</v>
      </c>
      <c r="B201" s="31">
        <v>160105</v>
      </c>
      <c r="C201" s="30" t="s">
        <v>294</v>
      </c>
      <c r="D201" s="31" t="s">
        <v>29</v>
      </c>
      <c r="E201" s="31" t="s">
        <v>36</v>
      </c>
      <c r="F201" s="31" t="s">
        <v>36</v>
      </c>
      <c r="G201" s="31" t="s">
        <v>146</v>
      </c>
      <c r="H201" s="31" t="s">
        <v>147</v>
      </c>
      <c r="I201" s="31" t="s">
        <v>36</v>
      </c>
      <c r="J201" s="31" t="s">
        <v>36</v>
      </c>
      <c r="K201" s="31" t="s">
        <v>36</v>
      </c>
      <c r="L201" s="31" t="s">
        <v>36</v>
      </c>
      <c r="M201" s="31" t="s">
        <v>36</v>
      </c>
      <c r="N201" s="31" t="s">
        <v>148</v>
      </c>
      <c r="O201" s="31" t="s">
        <v>36</v>
      </c>
      <c r="P201" s="31" t="s">
        <v>36</v>
      </c>
      <c r="Q201" s="31" t="s">
        <v>123</v>
      </c>
      <c r="R201" s="27">
        <v>0.8</v>
      </c>
      <c r="S201" s="31" t="s">
        <v>36</v>
      </c>
    </row>
    <row r="202" spans="1:19" ht="25.5" x14ac:dyDescent="0.25">
      <c r="A202" s="58" t="s">
        <v>37</v>
      </c>
      <c r="B202" s="58" t="s">
        <v>38</v>
      </c>
      <c r="C202" s="3" t="s">
        <v>39</v>
      </c>
      <c r="D202" s="31" t="s">
        <v>40</v>
      </c>
      <c r="E202" s="31" t="s">
        <v>219</v>
      </c>
      <c r="F202" s="31" t="s">
        <v>778</v>
      </c>
      <c r="G202" s="31">
        <v>40.08</v>
      </c>
      <c r="H202" s="31" t="s">
        <v>101</v>
      </c>
      <c r="I202" s="31" t="s">
        <v>36</v>
      </c>
      <c r="J202" s="31" t="s">
        <v>230</v>
      </c>
      <c r="K202" s="31" t="s">
        <v>36</v>
      </c>
      <c r="L202" s="31" t="s">
        <v>41</v>
      </c>
      <c r="M202" s="31" t="s">
        <v>102</v>
      </c>
      <c r="N202" s="31" t="s">
        <v>103</v>
      </c>
      <c r="O202" s="31" t="s">
        <v>104</v>
      </c>
      <c r="P202" s="31" t="s">
        <v>36</v>
      </c>
      <c r="Q202" s="31" t="s">
        <v>105</v>
      </c>
      <c r="R202" s="27">
        <v>1.5</v>
      </c>
      <c r="S202" s="31" t="s">
        <v>106</v>
      </c>
    </row>
    <row r="203" spans="1:19" x14ac:dyDescent="0.25">
      <c r="A203" s="31" t="s">
        <v>33</v>
      </c>
      <c r="B203" s="31" t="s">
        <v>33</v>
      </c>
      <c r="C203" s="30" t="s">
        <v>34</v>
      </c>
      <c r="D203" s="31" t="s">
        <v>35</v>
      </c>
      <c r="E203" s="31" t="s">
        <v>153</v>
      </c>
      <c r="F203" s="31" t="s">
        <v>196</v>
      </c>
      <c r="G203" s="31">
        <v>20.56</v>
      </c>
      <c r="H203" s="31" t="s">
        <v>198</v>
      </c>
      <c r="I203" s="31" t="s">
        <v>199</v>
      </c>
      <c r="J203" s="31" t="s">
        <v>230</v>
      </c>
      <c r="K203" s="31" t="s">
        <v>36</v>
      </c>
      <c r="L203" s="31" t="s">
        <v>36</v>
      </c>
      <c r="M203" s="31" t="s">
        <v>200</v>
      </c>
      <c r="N203" s="31" t="s">
        <v>201</v>
      </c>
      <c r="O203" s="31" t="s">
        <v>202</v>
      </c>
      <c r="P203" s="31" t="s">
        <v>203</v>
      </c>
      <c r="Q203" s="31" t="s">
        <v>148</v>
      </c>
      <c r="R203" s="27">
        <v>0.6</v>
      </c>
      <c r="S203" s="31" t="s">
        <v>36</v>
      </c>
    </row>
    <row r="204" spans="1:19" x14ac:dyDescent="0.25">
      <c r="A204" s="31" t="s">
        <v>65</v>
      </c>
      <c r="B204" s="31" t="s">
        <v>65</v>
      </c>
      <c r="C204" s="30" t="s">
        <v>66</v>
      </c>
      <c r="D204" s="31">
        <v>40</v>
      </c>
      <c r="E204" s="31" t="s">
        <v>266</v>
      </c>
      <c r="F204" s="31" t="s">
        <v>267</v>
      </c>
      <c r="G204" s="31" t="s">
        <v>268</v>
      </c>
      <c r="H204" s="31" t="s">
        <v>113</v>
      </c>
      <c r="I204" s="31" t="s">
        <v>105</v>
      </c>
      <c r="J204" s="31" t="s">
        <v>230</v>
      </c>
      <c r="K204" s="31" t="s">
        <v>36</v>
      </c>
      <c r="L204" s="31" t="s">
        <v>36</v>
      </c>
      <c r="M204" s="31" t="s">
        <v>114</v>
      </c>
      <c r="N204" s="31" t="s">
        <v>115</v>
      </c>
      <c r="O204" s="31" t="s">
        <v>115</v>
      </c>
      <c r="P204" s="31" t="s">
        <v>116</v>
      </c>
      <c r="Q204" s="31" t="s">
        <v>117</v>
      </c>
      <c r="R204" s="27">
        <v>0.3</v>
      </c>
      <c r="S204" s="31" t="s">
        <v>69</v>
      </c>
    </row>
    <row r="205" spans="1:19" x14ac:dyDescent="0.25">
      <c r="A205" s="31"/>
      <c r="B205" s="31"/>
      <c r="C205" s="30" t="s">
        <v>967</v>
      </c>
      <c r="D205" s="31"/>
      <c r="E205" s="33">
        <v>25.139999999999997</v>
      </c>
      <c r="F205" s="33">
        <v>28.48</v>
      </c>
      <c r="G205" s="33">
        <v>143.85999999999999</v>
      </c>
      <c r="H205" s="33">
        <v>796.77999999999986</v>
      </c>
      <c r="I205" s="33">
        <v>0.35</v>
      </c>
      <c r="J205" s="33">
        <v>0.41000000000000003</v>
      </c>
      <c r="K205" s="33">
        <v>1.91</v>
      </c>
      <c r="L205" s="33">
        <v>117.16000000000001</v>
      </c>
      <c r="M205" s="33">
        <v>2.8200000000000003</v>
      </c>
      <c r="N205" s="33">
        <v>174.65</v>
      </c>
      <c r="O205" s="33">
        <v>466.15000000000003</v>
      </c>
      <c r="P205" s="33">
        <v>136.60999999999999</v>
      </c>
      <c r="Q205" s="33">
        <v>6.3</v>
      </c>
      <c r="R205" s="33">
        <v>4.1000000000000005</v>
      </c>
      <c r="S205" s="33">
        <v>18</v>
      </c>
    </row>
    <row r="206" spans="1:19" x14ac:dyDescent="0.25">
      <c r="A206" s="89" t="s">
        <v>118</v>
      </c>
      <c r="B206" s="90"/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</row>
    <row r="207" spans="1:19" x14ac:dyDescent="0.25">
      <c r="A207" s="31" t="s">
        <v>1467</v>
      </c>
      <c r="B207" s="31" t="s">
        <v>269</v>
      </c>
      <c r="C207" s="30" t="s">
        <v>1070</v>
      </c>
      <c r="D207" s="31" t="s">
        <v>270</v>
      </c>
      <c r="E207" s="31" t="s">
        <v>271</v>
      </c>
      <c r="F207" s="31" t="s">
        <v>271</v>
      </c>
      <c r="G207" s="31" t="s">
        <v>272</v>
      </c>
      <c r="H207" s="31" t="s">
        <v>273</v>
      </c>
      <c r="I207" s="31" t="s">
        <v>199</v>
      </c>
      <c r="J207" s="31">
        <v>0</v>
      </c>
      <c r="K207" s="31" t="s">
        <v>274</v>
      </c>
      <c r="L207" s="31" t="s">
        <v>36</v>
      </c>
      <c r="M207" s="31">
        <v>0</v>
      </c>
      <c r="N207" s="31">
        <v>0</v>
      </c>
      <c r="O207" s="31" t="s">
        <v>276</v>
      </c>
      <c r="P207" s="31">
        <v>0</v>
      </c>
      <c r="Q207" s="31">
        <v>0</v>
      </c>
      <c r="R207" s="27">
        <v>0</v>
      </c>
      <c r="S207" s="31" t="s">
        <v>278</v>
      </c>
    </row>
    <row r="208" spans="1:19" x14ac:dyDescent="0.25">
      <c r="A208" s="31"/>
      <c r="B208" s="31"/>
      <c r="C208" s="30" t="s">
        <v>967</v>
      </c>
      <c r="D208" s="31"/>
      <c r="E208" s="33" t="str">
        <f>+E207</f>
        <v>0,56</v>
      </c>
      <c r="F208" s="33" t="str">
        <f t="shared" ref="F208:S208" si="24">+F207</f>
        <v>0,56</v>
      </c>
      <c r="G208" s="33" t="str">
        <f t="shared" si="24"/>
        <v>13,72</v>
      </c>
      <c r="H208" s="33" t="str">
        <f t="shared" si="24"/>
        <v>65,80</v>
      </c>
      <c r="I208" s="33" t="str">
        <f t="shared" si="24"/>
        <v>0,04</v>
      </c>
      <c r="J208" s="33">
        <f t="shared" si="24"/>
        <v>0</v>
      </c>
      <c r="K208" s="33" t="str">
        <f t="shared" si="24"/>
        <v>14,00</v>
      </c>
      <c r="L208" s="33" t="str">
        <f t="shared" si="24"/>
        <v>0,00</v>
      </c>
      <c r="M208" s="33">
        <f t="shared" si="24"/>
        <v>0</v>
      </c>
      <c r="N208" s="33">
        <f t="shared" si="24"/>
        <v>0</v>
      </c>
      <c r="O208" s="33" t="str">
        <f t="shared" si="24"/>
        <v>15,40</v>
      </c>
      <c r="P208" s="33">
        <f t="shared" si="24"/>
        <v>0</v>
      </c>
      <c r="Q208" s="33">
        <f t="shared" si="24"/>
        <v>0</v>
      </c>
      <c r="R208" s="5">
        <f t="shared" si="24"/>
        <v>0</v>
      </c>
      <c r="S208" s="33" t="str">
        <f t="shared" si="24"/>
        <v>2,80</v>
      </c>
    </row>
    <row r="209" spans="1:19" x14ac:dyDescent="0.25">
      <c r="A209" s="31"/>
      <c r="B209" s="31"/>
      <c r="C209" s="30" t="s">
        <v>1029</v>
      </c>
      <c r="D209" s="31"/>
      <c r="E209" s="33">
        <f>+E208+E205+E196+E191+E182+E178</f>
        <v>84.469999999999985</v>
      </c>
      <c r="F209" s="33">
        <f t="shared" ref="F209:S209" si="25">+F208+F205+F196+F191+F182+F178</f>
        <v>96.029999999999987</v>
      </c>
      <c r="G209" s="33">
        <f t="shared" si="25"/>
        <v>399.72</v>
      </c>
      <c r="H209" s="33">
        <f t="shared" si="25"/>
        <v>2786.0899999999997</v>
      </c>
      <c r="I209" s="33">
        <f t="shared" si="25"/>
        <v>1.37</v>
      </c>
      <c r="J209" s="33">
        <f t="shared" si="25"/>
        <v>1.6800000000000002</v>
      </c>
      <c r="K209" s="33">
        <f t="shared" si="25"/>
        <v>73.33</v>
      </c>
      <c r="L209" s="33">
        <f t="shared" si="25"/>
        <v>914.31000000000006</v>
      </c>
      <c r="M209" s="33">
        <f t="shared" si="25"/>
        <v>12.56</v>
      </c>
      <c r="N209" s="33">
        <f t="shared" si="25"/>
        <v>1232.07</v>
      </c>
      <c r="O209" s="33">
        <f t="shared" si="25"/>
        <v>1863.69</v>
      </c>
      <c r="P209" s="33">
        <f t="shared" si="25"/>
        <v>312.36</v>
      </c>
      <c r="Q209" s="33">
        <f t="shared" si="25"/>
        <v>16.239999999999998</v>
      </c>
      <c r="R209" s="5">
        <f>+R208+R205+R196+R191+R182+R178</f>
        <v>13.400000000000002</v>
      </c>
      <c r="S209" s="33">
        <f t="shared" si="25"/>
        <v>114.39</v>
      </c>
    </row>
    <row r="210" spans="1:19" x14ac:dyDescent="0.25">
      <c r="A210" s="31"/>
      <c r="B210" s="31"/>
      <c r="C210" s="30"/>
      <c r="D210" s="31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8"/>
      <c r="S210" s="33"/>
    </row>
    <row r="211" spans="1:19" x14ac:dyDescent="0.25">
      <c r="A211" s="31"/>
      <c r="B211" s="31"/>
      <c r="C211" s="30"/>
      <c r="D211" s="31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8"/>
      <c r="S211" s="33"/>
    </row>
    <row r="212" spans="1:19" x14ac:dyDescent="0.25">
      <c r="A212" s="31"/>
      <c r="B212" s="31"/>
      <c r="C212" s="30"/>
      <c r="D212" s="31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8"/>
      <c r="S212" s="33"/>
    </row>
    <row r="213" spans="1:19" ht="14.45" customHeight="1" x14ac:dyDescent="0.25">
      <c r="A213" s="88" t="s">
        <v>937</v>
      </c>
      <c r="B213" s="88" t="s">
        <v>938</v>
      </c>
      <c r="C213" s="90" t="s">
        <v>126</v>
      </c>
      <c r="D213" s="92" t="s">
        <v>932</v>
      </c>
      <c r="E213" s="92" t="s">
        <v>8</v>
      </c>
      <c r="F213" s="92" t="s">
        <v>9</v>
      </c>
      <c r="G213" s="88" t="s">
        <v>933</v>
      </c>
      <c r="H213" s="88" t="s">
        <v>934</v>
      </c>
      <c r="I213" s="92" t="s">
        <v>935</v>
      </c>
      <c r="J213" s="92"/>
      <c r="K213" s="92"/>
      <c r="L213" s="92"/>
      <c r="M213" s="92"/>
      <c r="N213" s="31" t="s">
        <v>936</v>
      </c>
      <c r="O213" s="31"/>
      <c r="P213" s="31"/>
      <c r="Q213" s="31"/>
      <c r="R213" s="27"/>
      <c r="S213" s="31"/>
    </row>
    <row r="214" spans="1:19" x14ac:dyDescent="0.25">
      <c r="A214" s="88"/>
      <c r="B214" s="88"/>
      <c r="C214" s="90"/>
      <c r="D214" s="92"/>
      <c r="E214" s="92"/>
      <c r="F214" s="92"/>
      <c r="G214" s="88"/>
      <c r="H214" s="88"/>
      <c r="I214" s="88" t="s">
        <v>939</v>
      </c>
      <c r="J214" s="88" t="s">
        <v>940</v>
      </c>
      <c r="K214" s="88" t="s">
        <v>941</v>
      </c>
      <c r="L214" s="88" t="s">
        <v>942</v>
      </c>
      <c r="M214" s="91" t="s">
        <v>943</v>
      </c>
      <c r="N214" s="88" t="s">
        <v>944</v>
      </c>
      <c r="O214" s="88" t="s">
        <v>945</v>
      </c>
      <c r="P214" s="88" t="s">
        <v>946</v>
      </c>
      <c r="Q214" s="88" t="s">
        <v>947</v>
      </c>
      <c r="R214" s="72" t="s">
        <v>20</v>
      </c>
      <c r="S214" s="88" t="s">
        <v>948</v>
      </c>
    </row>
    <row r="215" spans="1:19" x14ac:dyDescent="0.25">
      <c r="A215" s="88"/>
      <c r="B215" s="88"/>
      <c r="C215" s="90"/>
      <c r="D215" s="31" t="s">
        <v>22</v>
      </c>
      <c r="E215" s="31" t="s">
        <v>22</v>
      </c>
      <c r="F215" s="31" t="s">
        <v>22</v>
      </c>
      <c r="G215" s="31" t="s">
        <v>22</v>
      </c>
      <c r="H215" s="31" t="s">
        <v>23</v>
      </c>
      <c r="I215" s="88"/>
      <c r="J215" s="88"/>
      <c r="K215" s="88"/>
      <c r="L215" s="88"/>
      <c r="M215" s="88"/>
      <c r="N215" s="88"/>
      <c r="O215" s="88"/>
      <c r="P215" s="88"/>
      <c r="Q215" s="88"/>
      <c r="R215" s="72"/>
      <c r="S215" s="88"/>
    </row>
    <row r="216" spans="1:19" x14ac:dyDescent="0.25">
      <c r="A216" s="90" t="s">
        <v>1196</v>
      </c>
      <c r="B216" s="90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</row>
    <row r="217" spans="1:19" x14ac:dyDescent="0.25">
      <c r="A217" s="90" t="s">
        <v>950</v>
      </c>
      <c r="B217" s="90"/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</row>
    <row r="218" spans="1:19" ht="38.25" x14ac:dyDescent="0.25">
      <c r="A218" s="58" t="s">
        <v>280</v>
      </c>
      <c r="B218" s="58" t="s">
        <v>280</v>
      </c>
      <c r="C218" s="3" t="s">
        <v>281</v>
      </c>
      <c r="D218" s="31">
        <v>200</v>
      </c>
      <c r="E218" s="31">
        <v>7.4</v>
      </c>
      <c r="F218" s="31">
        <v>6.2</v>
      </c>
      <c r="G218" s="31">
        <v>40.72</v>
      </c>
      <c r="H218" s="31">
        <v>248.8</v>
      </c>
      <c r="I218" s="31">
        <v>0.23</v>
      </c>
      <c r="J218" s="31">
        <v>1.18</v>
      </c>
      <c r="K218" s="31">
        <v>64</v>
      </c>
      <c r="L218" s="31">
        <v>0</v>
      </c>
      <c r="M218" s="31">
        <v>0.8</v>
      </c>
      <c r="N218" s="31">
        <v>281.60000000000002</v>
      </c>
      <c r="O218" s="31">
        <v>525.6</v>
      </c>
      <c r="P218" s="31">
        <v>22.4</v>
      </c>
      <c r="Q218" s="31">
        <v>0</v>
      </c>
      <c r="R218" s="31">
        <v>0.3</v>
      </c>
      <c r="S218" s="31">
        <v>55</v>
      </c>
    </row>
    <row r="219" spans="1:19" x14ac:dyDescent="0.25">
      <c r="A219" s="31" t="s">
        <v>293</v>
      </c>
      <c r="B219" s="31" t="s">
        <v>293</v>
      </c>
      <c r="C219" s="30" t="s">
        <v>294</v>
      </c>
      <c r="D219" s="31" t="s">
        <v>29</v>
      </c>
      <c r="E219" s="31" t="s">
        <v>36</v>
      </c>
      <c r="F219" s="31" t="s">
        <v>36</v>
      </c>
      <c r="G219" s="31" t="s">
        <v>146</v>
      </c>
      <c r="H219" s="31" t="s">
        <v>147</v>
      </c>
      <c r="I219" s="31" t="s">
        <v>36</v>
      </c>
      <c r="J219" s="31" t="s">
        <v>36</v>
      </c>
      <c r="K219" s="31" t="s">
        <v>36</v>
      </c>
      <c r="L219" s="31" t="s">
        <v>36</v>
      </c>
      <c r="M219" s="31" t="s">
        <v>36</v>
      </c>
      <c r="N219" s="31" t="s">
        <v>295</v>
      </c>
      <c r="O219" s="31" t="s">
        <v>296</v>
      </c>
      <c r="P219" s="31" t="s">
        <v>36</v>
      </c>
      <c r="Q219" s="31" t="s">
        <v>123</v>
      </c>
      <c r="R219" s="27">
        <v>0</v>
      </c>
      <c r="S219" s="31" t="s">
        <v>36</v>
      </c>
    </row>
    <row r="220" spans="1:19" ht="25.5" x14ac:dyDescent="0.25">
      <c r="A220" s="58" t="s">
        <v>37</v>
      </c>
      <c r="B220" s="58" t="s">
        <v>38</v>
      </c>
      <c r="C220" s="3" t="s">
        <v>39</v>
      </c>
      <c r="D220" s="31" t="s">
        <v>40</v>
      </c>
      <c r="E220" s="31" t="s">
        <v>219</v>
      </c>
      <c r="F220" s="31" t="s">
        <v>778</v>
      </c>
      <c r="G220" s="31" t="s">
        <v>219</v>
      </c>
      <c r="H220" s="31" t="s">
        <v>101</v>
      </c>
      <c r="I220" s="31" t="s">
        <v>36</v>
      </c>
      <c r="J220" s="31" t="s">
        <v>230</v>
      </c>
      <c r="K220" s="31" t="s">
        <v>36</v>
      </c>
      <c r="L220" s="31" t="s">
        <v>41</v>
      </c>
      <c r="M220" s="31" t="s">
        <v>102</v>
      </c>
      <c r="N220" s="31" t="s">
        <v>103</v>
      </c>
      <c r="O220" s="31" t="s">
        <v>104</v>
      </c>
      <c r="P220" s="31" t="s">
        <v>36</v>
      </c>
      <c r="Q220" s="31" t="s">
        <v>105</v>
      </c>
      <c r="R220" s="29">
        <v>0.6</v>
      </c>
      <c r="S220" s="31" t="s">
        <v>106</v>
      </c>
    </row>
    <row r="221" spans="1:19" x14ac:dyDescent="0.25">
      <c r="A221" s="31" t="s">
        <v>368</v>
      </c>
      <c r="B221" s="31" t="s">
        <v>368</v>
      </c>
      <c r="C221" s="32" t="s">
        <v>1197</v>
      </c>
      <c r="D221" s="31" t="s">
        <v>149</v>
      </c>
      <c r="E221" s="31" t="s">
        <v>370</v>
      </c>
      <c r="F221" s="31" t="s">
        <v>371</v>
      </c>
      <c r="G221" s="31" t="s">
        <v>36</v>
      </c>
      <c r="H221" s="31" t="s">
        <v>372</v>
      </c>
      <c r="I221" s="31" t="s">
        <v>230</v>
      </c>
      <c r="J221" s="31" t="s">
        <v>156</v>
      </c>
      <c r="K221" s="31" t="s">
        <v>373</v>
      </c>
      <c r="L221" s="31" t="s">
        <v>374</v>
      </c>
      <c r="M221" s="31" t="s">
        <v>102</v>
      </c>
      <c r="N221" s="31" t="s">
        <v>375</v>
      </c>
      <c r="O221" s="31" t="s">
        <v>299</v>
      </c>
      <c r="P221" s="31" t="s">
        <v>133</v>
      </c>
      <c r="Q221" s="31" t="s">
        <v>86</v>
      </c>
      <c r="R221" s="38">
        <v>0.8</v>
      </c>
      <c r="S221" s="31" t="s">
        <v>36</v>
      </c>
    </row>
    <row r="222" spans="1:19" x14ac:dyDescent="0.25">
      <c r="A222" s="31" t="s">
        <v>33</v>
      </c>
      <c r="B222" s="31" t="s">
        <v>33</v>
      </c>
      <c r="C222" s="30" t="s">
        <v>34</v>
      </c>
      <c r="D222" s="31">
        <v>40</v>
      </c>
      <c r="E222" s="31" t="s">
        <v>48</v>
      </c>
      <c r="F222" s="31" t="s">
        <v>629</v>
      </c>
      <c r="G222" s="31" t="s">
        <v>876</v>
      </c>
      <c r="H222" s="31" t="s">
        <v>107</v>
      </c>
      <c r="I222" s="31" t="s">
        <v>105</v>
      </c>
      <c r="J222" s="31" t="s">
        <v>230</v>
      </c>
      <c r="K222" s="31" t="s">
        <v>36</v>
      </c>
      <c r="L222" s="31" t="s">
        <v>36</v>
      </c>
      <c r="M222" s="31" t="s">
        <v>108</v>
      </c>
      <c r="N222" s="31" t="s">
        <v>109</v>
      </c>
      <c r="O222" s="31" t="s">
        <v>110</v>
      </c>
      <c r="P222" s="31" t="s">
        <v>111</v>
      </c>
      <c r="Q222" s="31" t="s">
        <v>112</v>
      </c>
      <c r="R222" s="38">
        <v>0</v>
      </c>
      <c r="S222" s="31" t="s">
        <v>36</v>
      </c>
    </row>
    <row r="223" spans="1:19" x14ac:dyDescent="0.25">
      <c r="A223" s="31"/>
      <c r="B223" s="31"/>
      <c r="C223" s="30" t="s">
        <v>967</v>
      </c>
      <c r="D223" s="31"/>
      <c r="E223" s="33">
        <v>15.469999999999999</v>
      </c>
      <c r="F223" s="33">
        <v>22.479999999999997</v>
      </c>
      <c r="G223" s="33">
        <v>77.239999999999995</v>
      </c>
      <c r="H223" s="33">
        <v>574.84</v>
      </c>
      <c r="I223" s="33">
        <v>0.32</v>
      </c>
      <c r="J223" s="33">
        <v>0.28000000000000003</v>
      </c>
      <c r="K223" s="33">
        <v>0.14000000000000001</v>
      </c>
      <c r="L223" s="33">
        <v>162</v>
      </c>
      <c r="M223" s="33">
        <v>1.5400000000000003</v>
      </c>
      <c r="N223" s="33">
        <v>177.45</v>
      </c>
      <c r="O223" s="33">
        <v>189.47000000000003</v>
      </c>
      <c r="P223" s="33">
        <v>37.6</v>
      </c>
      <c r="Q223" s="33">
        <v>1.83</v>
      </c>
      <c r="R223" s="5">
        <v>1.4100000000000001</v>
      </c>
      <c r="S223" s="33">
        <v>50.9</v>
      </c>
    </row>
    <row r="224" spans="1:19" x14ac:dyDescent="0.25">
      <c r="A224" s="89" t="s">
        <v>43</v>
      </c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</row>
    <row r="225" spans="1:19" x14ac:dyDescent="0.25">
      <c r="A225" s="58">
        <v>230104</v>
      </c>
      <c r="B225" s="58">
        <v>230104</v>
      </c>
      <c r="C225" s="8" t="s">
        <v>297</v>
      </c>
      <c r="D225" s="58" t="s">
        <v>29</v>
      </c>
      <c r="E225" s="58" t="s">
        <v>298</v>
      </c>
      <c r="F225" s="58" t="s">
        <v>116</v>
      </c>
      <c r="G225" s="58" t="s">
        <v>242</v>
      </c>
      <c r="H225" s="58" t="s">
        <v>299</v>
      </c>
      <c r="I225" s="58" t="s">
        <v>36</v>
      </c>
      <c r="J225" s="58" t="s">
        <v>300</v>
      </c>
      <c r="K225" s="58" t="s">
        <v>46</v>
      </c>
      <c r="L225" s="58">
        <v>0</v>
      </c>
      <c r="M225" s="58" t="s">
        <v>36</v>
      </c>
      <c r="N225" s="58">
        <v>20</v>
      </c>
      <c r="O225" s="58">
        <v>0</v>
      </c>
      <c r="P225" s="58" t="s">
        <v>301</v>
      </c>
      <c r="Q225" s="58">
        <v>0</v>
      </c>
      <c r="R225" s="58">
        <v>0</v>
      </c>
      <c r="S225" s="58" t="s">
        <v>36</v>
      </c>
    </row>
    <row r="226" spans="1:19" x14ac:dyDescent="0.25">
      <c r="A226" s="58">
        <v>210110</v>
      </c>
      <c r="B226" s="58">
        <v>210110</v>
      </c>
      <c r="C226" s="8" t="s">
        <v>499</v>
      </c>
      <c r="D226" s="58">
        <v>140</v>
      </c>
      <c r="E226" s="58">
        <v>0.56000000000000005</v>
      </c>
      <c r="F226" s="58">
        <v>0.56000000000000005</v>
      </c>
      <c r="G226" s="58">
        <v>13.72</v>
      </c>
      <c r="H226" s="58">
        <v>65.8</v>
      </c>
      <c r="I226" s="58">
        <v>0.04</v>
      </c>
      <c r="J226" s="58">
        <v>14</v>
      </c>
      <c r="K226" s="58">
        <v>0</v>
      </c>
      <c r="L226" s="58">
        <v>0</v>
      </c>
      <c r="M226" s="58">
        <v>0.28000000000000003</v>
      </c>
      <c r="N226" s="58">
        <v>22.4</v>
      </c>
      <c r="O226" s="58">
        <v>15.4</v>
      </c>
      <c r="P226" s="58">
        <v>12.6</v>
      </c>
      <c r="Q226" s="58">
        <v>0</v>
      </c>
      <c r="R226" s="58">
        <v>1</v>
      </c>
      <c r="S226" s="58">
        <v>2.8</v>
      </c>
    </row>
    <row r="227" spans="1:19" x14ac:dyDescent="0.25">
      <c r="A227" s="31"/>
      <c r="B227" s="31"/>
      <c r="C227" s="30" t="s">
        <v>967</v>
      </c>
      <c r="D227" s="31"/>
      <c r="E227" s="33">
        <v>11.35</v>
      </c>
      <c r="F227" s="33">
        <v>15.5</v>
      </c>
      <c r="G227" s="33">
        <v>34.049999999999997</v>
      </c>
      <c r="H227" s="33">
        <v>319.3</v>
      </c>
      <c r="I227" s="33">
        <v>0.05</v>
      </c>
      <c r="J227" s="33">
        <v>0.32</v>
      </c>
      <c r="K227" s="33">
        <v>0.6</v>
      </c>
      <c r="L227" s="33">
        <v>70.05</v>
      </c>
      <c r="M227" s="33">
        <v>0.56999999999999995</v>
      </c>
      <c r="N227" s="33">
        <v>263.87</v>
      </c>
      <c r="O227" s="33">
        <v>228.37</v>
      </c>
      <c r="P227" s="33">
        <v>35.119999999999997</v>
      </c>
      <c r="Q227" s="33">
        <v>0.91999999999999993</v>
      </c>
      <c r="R227" s="5">
        <v>1.2</v>
      </c>
      <c r="S227" s="33">
        <v>2.97</v>
      </c>
    </row>
    <row r="228" spans="1:19" x14ac:dyDescent="0.25">
      <c r="A228" s="89" t="s">
        <v>49</v>
      </c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</row>
    <row r="229" spans="1:19" ht="25.5" x14ac:dyDescent="0.25">
      <c r="A229" s="31" t="s">
        <v>565</v>
      </c>
      <c r="B229" s="31" t="s">
        <v>565</v>
      </c>
      <c r="C229" s="32" t="s">
        <v>566</v>
      </c>
      <c r="D229" s="31" t="s">
        <v>76</v>
      </c>
      <c r="E229" s="31" t="s">
        <v>1089</v>
      </c>
      <c r="F229" s="31" t="s">
        <v>1204</v>
      </c>
      <c r="G229" s="31" t="s">
        <v>830</v>
      </c>
      <c r="H229" s="31" t="s">
        <v>1205</v>
      </c>
      <c r="I229" s="31" t="s">
        <v>85</v>
      </c>
      <c r="J229" s="31" t="s">
        <v>199</v>
      </c>
      <c r="K229" s="31" t="s">
        <v>1206</v>
      </c>
      <c r="L229" s="31" t="s">
        <v>36</v>
      </c>
      <c r="M229" s="31" t="s">
        <v>551</v>
      </c>
      <c r="N229" s="31" t="s">
        <v>1207</v>
      </c>
      <c r="O229" s="31" t="s">
        <v>1208</v>
      </c>
      <c r="P229" s="31" t="s">
        <v>1209</v>
      </c>
      <c r="Q229" s="31" t="s">
        <v>1136</v>
      </c>
      <c r="R229" s="38">
        <v>0.8</v>
      </c>
      <c r="S229" s="31" t="s">
        <v>1129</v>
      </c>
    </row>
    <row r="230" spans="1:19" x14ac:dyDescent="0.25">
      <c r="A230" s="31" t="s">
        <v>576</v>
      </c>
      <c r="B230" s="31" t="s">
        <v>577</v>
      </c>
      <c r="C230" s="30" t="s">
        <v>578</v>
      </c>
      <c r="D230" s="31">
        <v>250</v>
      </c>
      <c r="E230" s="31" t="s">
        <v>591</v>
      </c>
      <c r="F230" s="31" t="s">
        <v>1210</v>
      </c>
      <c r="G230" s="31" t="s">
        <v>1211</v>
      </c>
      <c r="H230" s="31" t="s">
        <v>1212</v>
      </c>
      <c r="I230" s="31" t="s">
        <v>156</v>
      </c>
      <c r="J230" s="31" t="s">
        <v>199</v>
      </c>
      <c r="K230" s="31" t="s">
        <v>1213</v>
      </c>
      <c r="L230" s="31" t="s">
        <v>36</v>
      </c>
      <c r="M230" s="31" t="s">
        <v>123</v>
      </c>
      <c r="N230" s="31" t="s">
        <v>1156</v>
      </c>
      <c r="O230" s="31" t="s">
        <v>1214</v>
      </c>
      <c r="P230" s="31" t="s">
        <v>1215</v>
      </c>
      <c r="Q230" s="31" t="s">
        <v>1216</v>
      </c>
      <c r="R230" s="27">
        <v>0.8</v>
      </c>
      <c r="S230" s="31" t="s">
        <v>883</v>
      </c>
    </row>
    <row r="231" spans="1:19" x14ac:dyDescent="0.25">
      <c r="A231" s="31" t="s">
        <v>585</v>
      </c>
      <c r="B231" s="31" t="s">
        <v>586</v>
      </c>
      <c r="C231" s="30" t="s">
        <v>587</v>
      </c>
      <c r="D231" s="31">
        <v>100</v>
      </c>
      <c r="E231" s="31" t="s">
        <v>588</v>
      </c>
      <c r="F231" s="31" t="s">
        <v>589</v>
      </c>
      <c r="G231" s="31">
        <v>10</v>
      </c>
      <c r="H231" s="31" t="s">
        <v>590</v>
      </c>
      <c r="I231" s="31" t="s">
        <v>219</v>
      </c>
      <c r="J231" s="31" t="s">
        <v>663</v>
      </c>
      <c r="K231" s="31" t="s">
        <v>36</v>
      </c>
      <c r="L231" s="31" t="s">
        <v>36</v>
      </c>
      <c r="M231" s="31" t="s">
        <v>591</v>
      </c>
      <c r="N231" s="31" t="s">
        <v>592</v>
      </c>
      <c r="O231" s="31" t="s">
        <v>593</v>
      </c>
      <c r="P231" s="31" t="s">
        <v>594</v>
      </c>
      <c r="Q231" s="31" t="s">
        <v>595</v>
      </c>
      <c r="R231" s="27">
        <v>2.6</v>
      </c>
      <c r="S231" s="31" t="s">
        <v>596</v>
      </c>
    </row>
    <row r="232" spans="1:19" x14ac:dyDescent="0.25">
      <c r="A232" s="31" t="s">
        <v>597</v>
      </c>
      <c r="B232" s="31" t="s">
        <v>598</v>
      </c>
      <c r="C232" s="30" t="s">
        <v>599</v>
      </c>
      <c r="D232" s="60">
        <v>200</v>
      </c>
      <c r="E232" s="31">
        <v>3.69</v>
      </c>
      <c r="F232" s="31">
        <v>5.41</v>
      </c>
      <c r="G232" s="31">
        <v>23.5</v>
      </c>
      <c r="H232" s="31">
        <v>134.99</v>
      </c>
      <c r="I232" s="31" t="s">
        <v>114</v>
      </c>
      <c r="J232" s="31" t="s">
        <v>187</v>
      </c>
      <c r="K232" s="31" t="s">
        <v>71</v>
      </c>
      <c r="L232" s="31" t="s">
        <v>545</v>
      </c>
      <c r="M232" s="31" t="s">
        <v>114</v>
      </c>
      <c r="N232" s="31" t="s">
        <v>930</v>
      </c>
      <c r="O232" s="31" t="s">
        <v>1223</v>
      </c>
      <c r="P232" s="31" t="s">
        <v>1224</v>
      </c>
      <c r="Q232" s="31" t="s">
        <v>561</v>
      </c>
      <c r="R232" s="38">
        <v>0</v>
      </c>
      <c r="S232" s="31" t="s">
        <v>1225</v>
      </c>
    </row>
    <row r="233" spans="1:19" x14ac:dyDescent="0.25">
      <c r="A233" s="31">
        <v>160223</v>
      </c>
      <c r="B233" s="31">
        <v>160224</v>
      </c>
      <c r="C233" s="30" t="s">
        <v>70</v>
      </c>
      <c r="D233" s="31" t="s">
        <v>29</v>
      </c>
      <c r="E233" s="31" t="s">
        <v>69</v>
      </c>
      <c r="F233" s="31" t="s">
        <v>86</v>
      </c>
      <c r="G233" s="31" t="s">
        <v>359</v>
      </c>
      <c r="H233" s="31" t="s">
        <v>360</v>
      </c>
      <c r="I233" s="31" t="s">
        <v>105</v>
      </c>
      <c r="J233" s="31" t="s">
        <v>105</v>
      </c>
      <c r="K233" s="31" t="s">
        <v>211</v>
      </c>
      <c r="L233" s="31" t="s">
        <v>36</v>
      </c>
      <c r="M233" s="31" t="s">
        <v>86</v>
      </c>
      <c r="N233" s="31" t="s">
        <v>274</v>
      </c>
      <c r="O233" s="31" t="s">
        <v>274</v>
      </c>
      <c r="P233" s="31" t="s">
        <v>361</v>
      </c>
      <c r="Q233" s="31" t="s">
        <v>278</v>
      </c>
      <c r="R233" s="27">
        <v>0.8</v>
      </c>
      <c r="S233" s="31" t="s">
        <v>36</v>
      </c>
    </row>
    <row r="234" spans="1:19" x14ac:dyDescent="0.25">
      <c r="A234" s="58" t="s">
        <v>65</v>
      </c>
      <c r="B234" s="58" t="s">
        <v>65</v>
      </c>
      <c r="C234" s="10" t="s">
        <v>66</v>
      </c>
      <c r="D234" s="58">
        <v>40</v>
      </c>
      <c r="E234" s="58" t="s">
        <v>153</v>
      </c>
      <c r="F234" s="58" t="s">
        <v>196</v>
      </c>
      <c r="G234" s="58" t="s">
        <v>197</v>
      </c>
      <c r="H234" s="58" t="s">
        <v>198</v>
      </c>
      <c r="I234" s="58" t="s">
        <v>199</v>
      </c>
      <c r="J234" s="58" t="s">
        <v>36</v>
      </c>
      <c r="K234" s="58" t="s">
        <v>36</v>
      </c>
      <c r="L234" s="58">
        <f>0.012*2</f>
        <v>2.4E-2</v>
      </c>
      <c r="M234" s="58" t="s">
        <v>200</v>
      </c>
      <c r="N234" s="58" t="s">
        <v>201</v>
      </c>
      <c r="O234" s="58" t="s">
        <v>202</v>
      </c>
      <c r="P234" s="58" t="s">
        <v>203</v>
      </c>
      <c r="Q234" s="58" t="s">
        <v>148</v>
      </c>
      <c r="R234" s="58">
        <v>1.2</v>
      </c>
      <c r="S234" s="58" t="s">
        <v>36</v>
      </c>
    </row>
    <row r="235" spans="1:19" x14ac:dyDescent="0.25">
      <c r="A235" s="58" t="s">
        <v>65</v>
      </c>
      <c r="B235" s="58" t="s">
        <v>65</v>
      </c>
      <c r="C235" s="10" t="s">
        <v>1460</v>
      </c>
      <c r="D235" s="58" t="s">
        <v>35</v>
      </c>
      <c r="E235" s="58" t="s">
        <v>204</v>
      </c>
      <c r="F235" s="58" t="s">
        <v>90</v>
      </c>
      <c r="G235" s="58" t="s">
        <v>205</v>
      </c>
      <c r="H235" s="58" t="s">
        <v>206</v>
      </c>
      <c r="I235" s="58" t="s">
        <v>199</v>
      </c>
      <c r="J235" s="58" t="s">
        <v>36</v>
      </c>
      <c r="K235" s="58" t="s">
        <v>36</v>
      </c>
      <c r="L235" s="58">
        <v>2.4E-2</v>
      </c>
      <c r="M235" s="58" t="s">
        <v>207</v>
      </c>
      <c r="N235" s="58" t="s">
        <v>208</v>
      </c>
      <c r="O235" s="58" t="s">
        <v>208</v>
      </c>
      <c r="P235" s="58" t="s">
        <v>209</v>
      </c>
      <c r="Q235" s="58" t="s">
        <v>210</v>
      </c>
      <c r="R235" s="58">
        <v>1.2</v>
      </c>
      <c r="S235" s="58" t="s">
        <v>211</v>
      </c>
    </row>
    <row r="236" spans="1:19" x14ac:dyDescent="0.25">
      <c r="A236" s="31"/>
      <c r="B236" s="31"/>
      <c r="C236" s="30" t="s">
        <v>967</v>
      </c>
      <c r="D236" s="31"/>
      <c r="E236" s="33">
        <v>28.240000000000002</v>
      </c>
      <c r="F236" s="33">
        <v>33.409999999999997</v>
      </c>
      <c r="G236" s="33">
        <v>100.95</v>
      </c>
      <c r="H236" s="33">
        <v>813.1099999999999</v>
      </c>
      <c r="I236" s="33">
        <v>0.45999999999999996</v>
      </c>
      <c r="J236" s="33">
        <v>0.46</v>
      </c>
      <c r="K236" s="33">
        <v>56.5</v>
      </c>
      <c r="L236" s="33">
        <v>9.02</v>
      </c>
      <c r="M236" s="33">
        <v>6.8599999999999994</v>
      </c>
      <c r="N236" s="33">
        <v>322.81</v>
      </c>
      <c r="O236" s="33">
        <v>504.21000000000004</v>
      </c>
      <c r="P236" s="33">
        <v>106.30000000000001</v>
      </c>
      <c r="Q236" s="33">
        <v>9.8800000000000008</v>
      </c>
      <c r="R236" s="5">
        <v>7.1000000000000005</v>
      </c>
      <c r="S236" s="33">
        <v>26.49</v>
      </c>
    </row>
    <row r="237" spans="1:19" x14ac:dyDescent="0.25">
      <c r="A237" s="89" t="s">
        <v>67</v>
      </c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</row>
    <row r="238" spans="1:19" x14ac:dyDescent="0.25">
      <c r="A238" s="50" t="s">
        <v>608</v>
      </c>
      <c r="B238" s="50" t="s">
        <v>608</v>
      </c>
      <c r="C238" s="30" t="s">
        <v>609</v>
      </c>
      <c r="D238" s="31" t="s">
        <v>29</v>
      </c>
      <c r="E238" s="31" t="s">
        <v>103</v>
      </c>
      <c r="F238" s="31" t="s">
        <v>610</v>
      </c>
      <c r="G238" s="31" t="s">
        <v>611</v>
      </c>
      <c r="H238" s="31" t="s">
        <v>612</v>
      </c>
      <c r="I238" s="31" t="s">
        <v>230</v>
      </c>
      <c r="J238" s="31" t="s">
        <v>123</v>
      </c>
      <c r="K238" s="31" t="s">
        <v>112</v>
      </c>
      <c r="L238" s="31" t="s">
        <v>55</v>
      </c>
      <c r="M238" s="31" t="s">
        <v>36</v>
      </c>
      <c r="N238" s="31" t="s">
        <v>613</v>
      </c>
      <c r="O238" s="31" t="s">
        <v>614</v>
      </c>
      <c r="P238" s="31" t="s">
        <v>596</v>
      </c>
      <c r="Q238" s="31" t="s">
        <v>426</v>
      </c>
      <c r="R238" s="27">
        <v>0.6</v>
      </c>
      <c r="S238" s="31" t="s">
        <v>182</v>
      </c>
    </row>
    <row r="239" spans="1:19" x14ac:dyDescent="0.25">
      <c r="A239" s="27">
        <v>230101</v>
      </c>
      <c r="B239" s="27">
        <v>230101</v>
      </c>
      <c r="C239" s="10" t="s">
        <v>1457</v>
      </c>
      <c r="D239" s="31" t="s">
        <v>76</v>
      </c>
      <c r="E239" s="31" t="s">
        <v>623</v>
      </c>
      <c r="F239" s="31" t="s">
        <v>48</v>
      </c>
      <c r="G239" s="31" t="s">
        <v>371</v>
      </c>
      <c r="H239" s="31" t="s">
        <v>624</v>
      </c>
      <c r="I239" s="31" t="s">
        <v>85</v>
      </c>
      <c r="J239" s="31" t="s">
        <v>331</v>
      </c>
      <c r="K239" s="31" t="s">
        <v>300</v>
      </c>
      <c r="L239" s="31" t="s">
        <v>209</v>
      </c>
      <c r="M239" s="31" t="s">
        <v>36</v>
      </c>
      <c r="N239" s="31" t="s">
        <v>625</v>
      </c>
      <c r="O239" s="31" t="s">
        <v>626</v>
      </c>
      <c r="P239" s="31" t="s">
        <v>71</v>
      </c>
      <c r="Q239" s="31" t="s">
        <v>102</v>
      </c>
      <c r="R239" s="27">
        <v>0.1</v>
      </c>
      <c r="S239" s="31" t="s">
        <v>545</v>
      </c>
    </row>
    <row r="240" spans="1:19" x14ac:dyDescent="0.25">
      <c r="A240" s="31"/>
      <c r="B240" s="31"/>
      <c r="C240" s="30" t="s">
        <v>967</v>
      </c>
      <c r="D240" s="31"/>
      <c r="E240" s="33">
        <v>10.24</v>
      </c>
      <c r="F240" s="33">
        <v>11.16</v>
      </c>
      <c r="G240" s="33">
        <v>34.08</v>
      </c>
      <c r="H240" s="33">
        <v>281.24</v>
      </c>
      <c r="I240" s="33">
        <v>0.09</v>
      </c>
      <c r="J240" s="33">
        <v>0.24</v>
      </c>
      <c r="K240" s="33">
        <v>0.84</v>
      </c>
      <c r="L240" s="33">
        <v>16</v>
      </c>
      <c r="M240" s="33">
        <v>0.46</v>
      </c>
      <c r="N240" s="33">
        <v>187.05</v>
      </c>
      <c r="O240" s="33">
        <v>196.77</v>
      </c>
      <c r="P240" s="33">
        <v>27.6</v>
      </c>
      <c r="Q240" s="33">
        <v>1.03</v>
      </c>
      <c r="R240" s="5">
        <v>1.9</v>
      </c>
      <c r="S240" s="33">
        <v>14</v>
      </c>
    </row>
    <row r="241" spans="1:19" x14ac:dyDescent="0.25">
      <c r="A241" s="89" t="s">
        <v>73</v>
      </c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</row>
    <row r="242" spans="1:19" ht="25.5" x14ac:dyDescent="0.25">
      <c r="A242" s="31" t="s">
        <v>325</v>
      </c>
      <c r="B242" s="31" t="s">
        <v>325</v>
      </c>
      <c r="C242" s="32" t="s">
        <v>1114</v>
      </c>
      <c r="D242" s="31">
        <v>250</v>
      </c>
      <c r="E242" s="31">
        <v>17.8</v>
      </c>
      <c r="F242" s="31">
        <v>18.100000000000001</v>
      </c>
      <c r="G242" s="31">
        <v>70.3</v>
      </c>
      <c r="H242" s="31">
        <v>531.5</v>
      </c>
      <c r="I242" s="31" t="s">
        <v>108</v>
      </c>
      <c r="J242" s="31">
        <v>0.2</v>
      </c>
      <c r="K242" s="31" t="s">
        <v>36</v>
      </c>
      <c r="L242" s="31">
        <v>335.6</v>
      </c>
      <c r="M242" s="31">
        <v>0</v>
      </c>
      <c r="N242" s="31">
        <v>100</v>
      </c>
      <c r="O242" s="31">
        <v>9.31</v>
      </c>
      <c r="P242" s="31">
        <v>57</v>
      </c>
      <c r="Q242" s="31">
        <v>1.86</v>
      </c>
      <c r="R242" s="27">
        <v>0</v>
      </c>
      <c r="S242" s="31" t="s">
        <v>1117</v>
      </c>
    </row>
    <row r="243" spans="1:19" x14ac:dyDescent="0.25">
      <c r="A243" s="31" t="s">
        <v>62</v>
      </c>
      <c r="B243" s="31" t="s">
        <v>63</v>
      </c>
      <c r="C243" s="30" t="s">
        <v>64</v>
      </c>
      <c r="D243" s="31" t="s">
        <v>29</v>
      </c>
      <c r="E243" s="31" t="s">
        <v>230</v>
      </c>
      <c r="F243" s="31" t="s">
        <v>36</v>
      </c>
      <c r="G243" s="31" t="s">
        <v>627</v>
      </c>
      <c r="H243" s="31" t="s">
        <v>628</v>
      </c>
      <c r="I243" s="31" t="s">
        <v>36</v>
      </c>
      <c r="J243" s="31" t="s">
        <v>36</v>
      </c>
      <c r="K243" s="31" t="s">
        <v>629</v>
      </c>
      <c r="L243" s="31" t="s">
        <v>36</v>
      </c>
      <c r="M243" s="31" t="s">
        <v>349</v>
      </c>
      <c r="N243" s="31" t="s">
        <v>630</v>
      </c>
      <c r="O243" s="31" t="s">
        <v>357</v>
      </c>
      <c r="P243" s="31" t="s">
        <v>631</v>
      </c>
      <c r="Q243" s="31" t="s">
        <v>373</v>
      </c>
      <c r="R243" s="27">
        <v>0.8</v>
      </c>
      <c r="S243" s="31" t="s">
        <v>36</v>
      </c>
    </row>
    <row r="244" spans="1:19" ht="25.5" x14ac:dyDescent="0.25">
      <c r="A244" s="58" t="s">
        <v>37</v>
      </c>
      <c r="B244" s="58" t="s">
        <v>38</v>
      </c>
      <c r="C244" s="3" t="s">
        <v>39</v>
      </c>
      <c r="D244" s="31" t="s">
        <v>40</v>
      </c>
      <c r="E244" s="31" t="s">
        <v>219</v>
      </c>
      <c r="F244" s="31" t="s">
        <v>778</v>
      </c>
      <c r="G244" s="31" t="s">
        <v>219</v>
      </c>
      <c r="H244" s="31" t="s">
        <v>101</v>
      </c>
      <c r="I244" s="31" t="s">
        <v>36</v>
      </c>
      <c r="J244" s="31" t="s">
        <v>230</v>
      </c>
      <c r="K244" s="31" t="s">
        <v>36</v>
      </c>
      <c r="L244" s="31" t="s">
        <v>41</v>
      </c>
      <c r="M244" s="31" t="s">
        <v>102</v>
      </c>
      <c r="N244" s="31" t="s">
        <v>103</v>
      </c>
      <c r="O244" s="31" t="s">
        <v>104</v>
      </c>
      <c r="P244" s="31" t="s">
        <v>36</v>
      </c>
      <c r="Q244" s="31" t="s">
        <v>105</v>
      </c>
      <c r="R244" s="29">
        <v>0.6</v>
      </c>
      <c r="S244" s="31" t="s">
        <v>106</v>
      </c>
    </row>
    <row r="245" spans="1:19" x14ac:dyDescent="0.25">
      <c r="A245" s="31" t="s">
        <v>33</v>
      </c>
      <c r="B245" s="31" t="s">
        <v>33</v>
      </c>
      <c r="C245" s="30" t="s">
        <v>34</v>
      </c>
      <c r="D245" s="31" t="s">
        <v>35</v>
      </c>
      <c r="E245" s="31" t="s">
        <v>153</v>
      </c>
      <c r="F245" s="31" t="s">
        <v>196</v>
      </c>
      <c r="G245" s="31" t="s">
        <v>197</v>
      </c>
      <c r="H245" s="31" t="s">
        <v>198</v>
      </c>
      <c r="I245" s="31" t="s">
        <v>199</v>
      </c>
      <c r="J245" s="31" t="s">
        <v>230</v>
      </c>
      <c r="K245" s="31" t="s">
        <v>36</v>
      </c>
      <c r="L245" s="31" t="s">
        <v>36</v>
      </c>
      <c r="M245" s="31" t="s">
        <v>200</v>
      </c>
      <c r="N245" s="31" t="s">
        <v>201</v>
      </c>
      <c r="O245" s="31" t="s">
        <v>202</v>
      </c>
      <c r="P245" s="31" t="s">
        <v>203</v>
      </c>
      <c r="Q245" s="31" t="s">
        <v>148</v>
      </c>
      <c r="R245" s="29">
        <v>0.8</v>
      </c>
      <c r="S245" s="31" t="s">
        <v>36</v>
      </c>
    </row>
    <row r="246" spans="1:19" x14ac:dyDescent="0.25">
      <c r="A246" s="31" t="s">
        <v>65</v>
      </c>
      <c r="B246" s="31" t="s">
        <v>65</v>
      </c>
      <c r="C246" s="30" t="s">
        <v>66</v>
      </c>
      <c r="D246" s="31">
        <v>40</v>
      </c>
      <c r="E246" s="31" t="s">
        <v>266</v>
      </c>
      <c r="F246" s="31" t="s">
        <v>267</v>
      </c>
      <c r="G246" s="31">
        <v>20.88</v>
      </c>
      <c r="H246" s="31" t="s">
        <v>113</v>
      </c>
      <c r="I246" s="31" t="s">
        <v>105</v>
      </c>
      <c r="J246" s="31" t="s">
        <v>230</v>
      </c>
      <c r="K246" s="31" t="s">
        <v>36</v>
      </c>
      <c r="L246" s="31" t="s">
        <v>36</v>
      </c>
      <c r="M246" s="31" t="s">
        <v>114</v>
      </c>
      <c r="N246" s="31" t="s">
        <v>115</v>
      </c>
      <c r="O246" s="31" t="s">
        <v>115</v>
      </c>
      <c r="P246" s="31" t="s">
        <v>116</v>
      </c>
      <c r="Q246" s="31" t="s">
        <v>117</v>
      </c>
      <c r="R246" s="38">
        <v>0</v>
      </c>
      <c r="S246" s="31" t="s">
        <v>69</v>
      </c>
    </row>
    <row r="247" spans="1:19" x14ac:dyDescent="0.25">
      <c r="A247" s="33"/>
      <c r="B247" s="33"/>
      <c r="C247" s="34" t="s">
        <v>42</v>
      </c>
      <c r="D247" s="33"/>
      <c r="E247" s="33">
        <v>22.01</v>
      </c>
      <c r="F247" s="33">
        <v>11.930000000000001</v>
      </c>
      <c r="G247" s="33">
        <v>148.18</v>
      </c>
      <c r="H247" s="33">
        <v>801.50999999999988</v>
      </c>
      <c r="I247" s="33">
        <v>0.4</v>
      </c>
      <c r="J247" s="33">
        <v>0.23000000000000004</v>
      </c>
      <c r="K247" s="33">
        <v>0.57999999999999996</v>
      </c>
      <c r="L247" s="33">
        <v>365.6</v>
      </c>
      <c r="M247" s="33">
        <v>1.1500000000000001</v>
      </c>
      <c r="N247" s="33">
        <v>169.35000000000002</v>
      </c>
      <c r="O247" s="33">
        <v>104.52000000000001</v>
      </c>
      <c r="P247" s="33">
        <v>69.36</v>
      </c>
      <c r="Q247" s="33">
        <v>3.12</v>
      </c>
      <c r="R247" s="5">
        <v>2.2000000000000002</v>
      </c>
      <c r="S247" s="33">
        <v>4.0299999999999994</v>
      </c>
    </row>
    <row r="248" spans="1:19" x14ac:dyDescent="0.25">
      <c r="A248" s="89" t="s">
        <v>118</v>
      </c>
      <c r="B248" s="90"/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</row>
    <row r="249" spans="1:19" x14ac:dyDescent="0.25">
      <c r="A249" s="31" t="s">
        <v>119</v>
      </c>
      <c r="B249" s="31" t="s">
        <v>119</v>
      </c>
      <c r="C249" s="30" t="s">
        <v>1226</v>
      </c>
      <c r="D249" s="31" t="s">
        <v>121</v>
      </c>
      <c r="E249" s="31" t="s">
        <v>122</v>
      </c>
      <c r="F249" s="31" t="s">
        <v>114</v>
      </c>
      <c r="G249" s="31" t="s">
        <v>1026</v>
      </c>
      <c r="H249" s="31" t="s">
        <v>839</v>
      </c>
      <c r="I249" s="31" t="s">
        <v>123</v>
      </c>
      <c r="J249" s="31" t="s">
        <v>85</v>
      </c>
      <c r="K249" s="31">
        <v>12.3</v>
      </c>
      <c r="L249" s="31">
        <v>260</v>
      </c>
      <c r="M249" s="31">
        <v>1.18</v>
      </c>
      <c r="N249" s="31" t="s">
        <v>1027</v>
      </c>
      <c r="O249" s="31" t="s">
        <v>124</v>
      </c>
      <c r="P249" s="31" t="s">
        <v>1028</v>
      </c>
      <c r="Q249" s="31" t="s">
        <v>426</v>
      </c>
      <c r="R249" s="27">
        <v>0</v>
      </c>
      <c r="S249" s="31">
        <v>20</v>
      </c>
    </row>
    <row r="250" spans="1:19" x14ac:dyDescent="0.25">
      <c r="A250" s="31"/>
      <c r="B250" s="31"/>
      <c r="C250" s="30" t="s">
        <v>967</v>
      </c>
      <c r="D250" s="31"/>
      <c r="E250" s="33" t="str">
        <f>+E249</f>
        <v>0,72</v>
      </c>
      <c r="F250" s="33" t="str">
        <f t="shared" ref="F250:S250" si="26">+F249</f>
        <v>0,18</v>
      </c>
      <c r="G250" s="33" t="str">
        <f t="shared" si="26"/>
        <v>6,75</v>
      </c>
      <c r="H250" s="33" t="str">
        <f t="shared" si="26"/>
        <v>34,20</v>
      </c>
      <c r="I250" s="33" t="str">
        <f t="shared" si="26"/>
        <v>0,05</v>
      </c>
      <c r="J250" s="33" t="str">
        <f t="shared" si="26"/>
        <v>0,03</v>
      </c>
      <c r="K250" s="33">
        <f t="shared" si="26"/>
        <v>12.3</v>
      </c>
      <c r="L250" s="33">
        <f t="shared" si="26"/>
        <v>260</v>
      </c>
      <c r="M250" s="33">
        <f t="shared" si="26"/>
        <v>1.18</v>
      </c>
      <c r="N250" s="33" t="str">
        <f t="shared" si="26"/>
        <v>31,50</v>
      </c>
      <c r="O250" s="33" t="str">
        <f t="shared" si="26"/>
        <v>15,30</v>
      </c>
      <c r="P250" s="33" t="str">
        <f t="shared" si="26"/>
        <v>9,90</v>
      </c>
      <c r="Q250" s="33" t="str">
        <f t="shared" si="26"/>
        <v>0,09</v>
      </c>
      <c r="R250" s="5">
        <f t="shared" si="26"/>
        <v>0</v>
      </c>
      <c r="S250" s="33">
        <f t="shared" si="26"/>
        <v>20</v>
      </c>
    </row>
    <row r="251" spans="1:19" x14ac:dyDescent="0.25">
      <c r="A251" s="31"/>
      <c r="B251" s="31"/>
      <c r="C251" s="30" t="s">
        <v>1029</v>
      </c>
      <c r="D251" s="31"/>
      <c r="E251" s="33">
        <f t="shared" ref="E251:Q251" si="27">+E250+E247+E240+E236+E227+E223</f>
        <v>88.03</v>
      </c>
      <c r="F251" s="33">
        <f t="shared" si="27"/>
        <v>94.66</v>
      </c>
      <c r="G251" s="33">
        <f t="shared" si="27"/>
        <v>401.25</v>
      </c>
      <c r="H251" s="33">
        <f t="shared" si="27"/>
        <v>2824.2</v>
      </c>
      <c r="I251" s="33">
        <f t="shared" si="27"/>
        <v>1.37</v>
      </c>
      <c r="J251" s="33">
        <f t="shared" si="27"/>
        <v>1.56</v>
      </c>
      <c r="K251" s="33">
        <f t="shared" si="27"/>
        <v>70.959999999999994</v>
      </c>
      <c r="L251" s="33">
        <f t="shared" si="27"/>
        <v>882.67</v>
      </c>
      <c r="M251" s="33">
        <f t="shared" si="27"/>
        <v>11.76</v>
      </c>
      <c r="N251" s="33">
        <f t="shared" si="27"/>
        <v>1152.03</v>
      </c>
      <c r="O251" s="33">
        <f t="shared" si="27"/>
        <v>1238.6400000000001</v>
      </c>
      <c r="P251" s="33">
        <f t="shared" si="27"/>
        <v>285.88000000000005</v>
      </c>
      <c r="Q251" s="33">
        <f t="shared" si="27"/>
        <v>16.87</v>
      </c>
      <c r="R251" s="7">
        <f>+R223+R227+R236+R240+R247+R250</f>
        <v>13.810000000000002</v>
      </c>
      <c r="S251" s="33">
        <f>+S250+S247+S240+S236+S227+S223</f>
        <v>118.38999999999999</v>
      </c>
    </row>
    <row r="252" spans="1:19" x14ac:dyDescent="0.25">
      <c r="A252" s="31"/>
      <c r="B252" s="31"/>
      <c r="C252" s="30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27"/>
      <c r="S252" s="31"/>
    </row>
    <row r="253" spans="1:19" ht="14.45" customHeight="1" x14ac:dyDescent="0.25">
      <c r="A253" s="88" t="s">
        <v>937</v>
      </c>
      <c r="B253" s="88" t="s">
        <v>938</v>
      </c>
      <c r="C253" s="90" t="s">
        <v>126</v>
      </c>
      <c r="D253" s="92" t="s">
        <v>932</v>
      </c>
      <c r="E253" s="92" t="s">
        <v>8</v>
      </c>
      <c r="F253" s="92" t="s">
        <v>9</v>
      </c>
      <c r="G253" s="88" t="s">
        <v>933</v>
      </c>
      <c r="H253" s="88" t="s">
        <v>934</v>
      </c>
      <c r="I253" s="92" t="s">
        <v>935</v>
      </c>
      <c r="J253" s="92"/>
      <c r="K253" s="92"/>
      <c r="L253" s="92"/>
      <c r="M253" s="92"/>
      <c r="N253" s="31" t="s">
        <v>936</v>
      </c>
      <c r="O253" s="31"/>
      <c r="P253" s="31"/>
      <c r="Q253" s="31"/>
      <c r="R253" s="38"/>
      <c r="S253" s="31"/>
    </row>
    <row r="254" spans="1:19" x14ac:dyDescent="0.25">
      <c r="A254" s="88"/>
      <c r="B254" s="88"/>
      <c r="C254" s="90"/>
      <c r="D254" s="92"/>
      <c r="E254" s="92"/>
      <c r="F254" s="92"/>
      <c r="G254" s="88"/>
      <c r="H254" s="88"/>
      <c r="I254" s="88" t="s">
        <v>939</v>
      </c>
      <c r="J254" s="88" t="s">
        <v>940</v>
      </c>
      <c r="K254" s="88" t="s">
        <v>941</v>
      </c>
      <c r="L254" s="88" t="s">
        <v>942</v>
      </c>
      <c r="M254" s="91" t="s">
        <v>943</v>
      </c>
      <c r="N254" s="88" t="s">
        <v>944</v>
      </c>
      <c r="O254" s="88" t="s">
        <v>945</v>
      </c>
      <c r="P254" s="88" t="s">
        <v>946</v>
      </c>
      <c r="Q254" s="88" t="s">
        <v>947</v>
      </c>
      <c r="R254" s="72" t="s">
        <v>20</v>
      </c>
      <c r="S254" s="88" t="s">
        <v>948</v>
      </c>
    </row>
    <row r="255" spans="1:19" x14ac:dyDescent="0.25">
      <c r="A255" s="88"/>
      <c r="B255" s="88"/>
      <c r="C255" s="90"/>
      <c r="D255" s="31" t="s">
        <v>22</v>
      </c>
      <c r="E255" s="31" t="s">
        <v>22</v>
      </c>
      <c r="F255" s="31" t="s">
        <v>22</v>
      </c>
      <c r="G255" s="31" t="s">
        <v>22</v>
      </c>
      <c r="H255" s="31" t="s">
        <v>23</v>
      </c>
      <c r="I255" s="88"/>
      <c r="J255" s="88"/>
      <c r="K255" s="88"/>
      <c r="L255" s="88"/>
      <c r="M255" s="88"/>
      <c r="N255" s="88"/>
      <c r="O255" s="88"/>
      <c r="P255" s="88"/>
      <c r="Q255" s="88"/>
      <c r="R255" s="72"/>
      <c r="S255" s="88"/>
    </row>
    <row r="256" spans="1:19" x14ac:dyDescent="0.25">
      <c r="A256" s="90" t="s">
        <v>1227</v>
      </c>
      <c r="B256" s="90"/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</row>
    <row r="257" spans="1:19" x14ac:dyDescent="0.25">
      <c r="A257" s="90" t="s">
        <v>950</v>
      </c>
      <c r="B257" s="90"/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</row>
    <row r="258" spans="1:19" x14ac:dyDescent="0.25">
      <c r="A258" s="31" t="s">
        <v>385</v>
      </c>
      <c r="B258" s="31" t="s">
        <v>386</v>
      </c>
      <c r="C258" s="30" t="s">
        <v>387</v>
      </c>
      <c r="D258" s="31" t="s">
        <v>951</v>
      </c>
      <c r="E258" s="31" t="s">
        <v>1132</v>
      </c>
      <c r="F258" s="31" t="s">
        <v>1133</v>
      </c>
      <c r="G258" s="31" t="s">
        <v>1134</v>
      </c>
      <c r="H258" s="31" t="s">
        <v>1135</v>
      </c>
      <c r="I258" s="31" t="s">
        <v>327</v>
      </c>
      <c r="J258" s="31" t="s">
        <v>331</v>
      </c>
      <c r="K258" s="31" t="s">
        <v>1136</v>
      </c>
      <c r="L258" s="31" t="s">
        <v>1137</v>
      </c>
      <c r="M258" s="31" t="s">
        <v>286</v>
      </c>
      <c r="N258" s="31" t="s">
        <v>1138</v>
      </c>
      <c r="O258" s="31" t="s">
        <v>1139</v>
      </c>
      <c r="P258" s="31" t="s">
        <v>1140</v>
      </c>
      <c r="Q258" s="31" t="s">
        <v>177</v>
      </c>
      <c r="R258" s="31">
        <v>0</v>
      </c>
      <c r="S258" s="31" t="s">
        <v>1141</v>
      </c>
    </row>
    <row r="259" spans="1:19" x14ac:dyDescent="0.25">
      <c r="A259" s="31" t="s">
        <v>633</v>
      </c>
      <c r="B259" s="31" t="s">
        <v>633</v>
      </c>
      <c r="C259" s="30" t="s">
        <v>634</v>
      </c>
      <c r="D259" s="31" t="s">
        <v>29</v>
      </c>
      <c r="E259" s="31" t="s">
        <v>635</v>
      </c>
      <c r="F259" s="31" t="s">
        <v>487</v>
      </c>
      <c r="G259" s="31" t="s">
        <v>636</v>
      </c>
      <c r="H259" s="31" t="s">
        <v>637</v>
      </c>
      <c r="I259" s="31" t="s">
        <v>105</v>
      </c>
      <c r="J259" s="31" t="s">
        <v>137</v>
      </c>
      <c r="K259" s="31" t="s">
        <v>122</v>
      </c>
      <c r="L259" s="31" t="s">
        <v>159</v>
      </c>
      <c r="M259" s="31" t="s">
        <v>36</v>
      </c>
      <c r="N259" s="31" t="s">
        <v>638</v>
      </c>
      <c r="O259" s="31" t="s">
        <v>639</v>
      </c>
      <c r="P259" s="31" t="s">
        <v>110</v>
      </c>
      <c r="Q259" s="31" t="s">
        <v>253</v>
      </c>
      <c r="R259" s="27">
        <v>0.1</v>
      </c>
      <c r="S259" s="31" t="s">
        <v>61</v>
      </c>
    </row>
    <row r="260" spans="1:19" ht="25.5" x14ac:dyDescent="0.25">
      <c r="A260" s="58" t="s">
        <v>37</v>
      </c>
      <c r="B260" s="58" t="s">
        <v>38</v>
      </c>
      <c r="C260" s="3" t="s">
        <v>39</v>
      </c>
      <c r="D260" s="31" t="s">
        <v>40</v>
      </c>
      <c r="E260" s="31" t="s">
        <v>219</v>
      </c>
      <c r="F260" s="31" t="s">
        <v>778</v>
      </c>
      <c r="G260" s="31" t="s">
        <v>219</v>
      </c>
      <c r="H260" s="31" t="s">
        <v>101</v>
      </c>
      <c r="I260" s="31" t="s">
        <v>36</v>
      </c>
      <c r="J260" s="31" t="s">
        <v>230</v>
      </c>
      <c r="K260" s="31" t="s">
        <v>36</v>
      </c>
      <c r="L260" s="31" t="s">
        <v>41</v>
      </c>
      <c r="M260" s="31" t="s">
        <v>102</v>
      </c>
      <c r="N260" s="31" t="s">
        <v>103</v>
      </c>
      <c r="O260" s="31" t="s">
        <v>104</v>
      </c>
      <c r="P260" s="31" t="s">
        <v>36</v>
      </c>
      <c r="Q260" s="31" t="s">
        <v>105</v>
      </c>
      <c r="R260" s="29">
        <v>0.4</v>
      </c>
      <c r="S260" s="31" t="s">
        <v>106</v>
      </c>
    </row>
    <row r="261" spans="1:19" x14ac:dyDescent="0.25">
      <c r="A261" s="31" t="s">
        <v>33</v>
      </c>
      <c r="B261" s="31" t="s">
        <v>33</v>
      </c>
      <c r="C261" s="30" t="s">
        <v>34</v>
      </c>
      <c r="D261" s="31">
        <v>40</v>
      </c>
      <c r="E261" s="31" t="s">
        <v>48</v>
      </c>
      <c r="F261" s="31" t="s">
        <v>629</v>
      </c>
      <c r="G261" s="31" t="s">
        <v>876</v>
      </c>
      <c r="H261" s="31" t="s">
        <v>107</v>
      </c>
      <c r="I261" s="31" t="s">
        <v>105</v>
      </c>
      <c r="J261" s="31" t="s">
        <v>230</v>
      </c>
      <c r="K261" s="31" t="s">
        <v>36</v>
      </c>
      <c r="L261" s="31" t="s">
        <v>36</v>
      </c>
      <c r="M261" s="31" t="s">
        <v>108</v>
      </c>
      <c r="N261" s="31" t="s">
        <v>109</v>
      </c>
      <c r="O261" s="31" t="s">
        <v>110</v>
      </c>
      <c r="P261" s="31" t="s">
        <v>111</v>
      </c>
      <c r="Q261" s="31" t="s">
        <v>112</v>
      </c>
      <c r="R261" s="38">
        <v>0.8</v>
      </c>
      <c r="S261" s="31" t="s">
        <v>36</v>
      </c>
    </row>
    <row r="262" spans="1:19" x14ac:dyDescent="0.25">
      <c r="A262" s="31"/>
      <c r="B262" s="31"/>
      <c r="C262" s="30" t="s">
        <v>967</v>
      </c>
      <c r="D262" s="31"/>
      <c r="E262" s="33">
        <f>+E258+E259+E260+E261</f>
        <v>12.71</v>
      </c>
      <c r="F262" s="33">
        <f t="shared" ref="F262:S262" si="28">+F258+F259+F260+F261</f>
        <v>25.599999999999998</v>
      </c>
      <c r="G262" s="33">
        <f t="shared" si="28"/>
        <v>67.61</v>
      </c>
      <c r="H262" s="33">
        <f t="shared" si="28"/>
        <v>551.09</v>
      </c>
      <c r="I262" s="33">
        <f t="shared" si="28"/>
        <v>0.31000000000000005</v>
      </c>
      <c r="J262" s="33">
        <f t="shared" si="28"/>
        <v>0.33</v>
      </c>
      <c r="K262" s="33">
        <f t="shared" si="28"/>
        <v>1.29</v>
      </c>
      <c r="L262" s="33">
        <f t="shared" si="28"/>
        <v>77.25</v>
      </c>
      <c r="M262" s="33">
        <f t="shared" si="28"/>
        <v>0.67</v>
      </c>
      <c r="N262" s="33">
        <f t="shared" si="28"/>
        <v>285.64999999999998</v>
      </c>
      <c r="O262" s="33">
        <f t="shared" si="28"/>
        <v>354.11</v>
      </c>
      <c r="P262" s="33">
        <f t="shared" si="28"/>
        <v>82.11999999999999</v>
      </c>
      <c r="Q262" s="33">
        <f t="shared" si="28"/>
        <v>2.1799999999999997</v>
      </c>
      <c r="R262" s="33">
        <f t="shared" si="28"/>
        <v>1.3</v>
      </c>
      <c r="S262" s="33">
        <f t="shared" si="28"/>
        <v>23.369999999999997</v>
      </c>
    </row>
    <row r="263" spans="1:19" x14ac:dyDescent="0.25">
      <c r="A263" s="89" t="s">
        <v>43</v>
      </c>
      <c r="B263" s="90"/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</row>
    <row r="264" spans="1:19" x14ac:dyDescent="0.25">
      <c r="A264" s="58" t="s">
        <v>44</v>
      </c>
      <c r="B264" s="58" t="s">
        <v>44</v>
      </c>
      <c r="C264" s="8" t="s">
        <v>45</v>
      </c>
      <c r="D264" s="58" t="s">
        <v>29</v>
      </c>
      <c r="E264" s="58">
        <v>5.8</v>
      </c>
      <c r="F264" s="58">
        <v>5</v>
      </c>
      <c r="G264" s="58">
        <v>8</v>
      </c>
      <c r="H264" s="58">
        <v>106</v>
      </c>
      <c r="I264" s="58">
        <v>0.08</v>
      </c>
      <c r="J264" s="58">
        <v>1.4</v>
      </c>
      <c r="K264" s="58" t="s">
        <v>46</v>
      </c>
      <c r="L264" s="58">
        <v>0.34</v>
      </c>
      <c r="M264" s="58">
        <v>0</v>
      </c>
      <c r="N264" s="58">
        <v>240</v>
      </c>
      <c r="O264" s="58">
        <v>180</v>
      </c>
      <c r="P264" s="58">
        <v>28</v>
      </c>
      <c r="Q264" s="58">
        <v>0.2</v>
      </c>
      <c r="R264" s="58">
        <v>1.1000000000000001</v>
      </c>
      <c r="S264" s="58">
        <v>18</v>
      </c>
    </row>
    <row r="265" spans="1:19" x14ac:dyDescent="0.25">
      <c r="A265" s="31" t="s">
        <v>1234</v>
      </c>
      <c r="B265" s="31" t="s">
        <v>1235</v>
      </c>
      <c r="C265" s="30" t="s">
        <v>1033</v>
      </c>
      <c r="D265" s="31" t="s">
        <v>47</v>
      </c>
      <c r="E265" s="31" t="s">
        <v>582</v>
      </c>
      <c r="F265" s="31" t="s">
        <v>371</v>
      </c>
      <c r="G265" s="31" t="s">
        <v>926</v>
      </c>
      <c r="H265" s="31" t="s">
        <v>1228</v>
      </c>
      <c r="I265" s="31" t="s">
        <v>176</v>
      </c>
      <c r="J265" s="31" t="s">
        <v>219</v>
      </c>
      <c r="K265" s="31" t="s">
        <v>373</v>
      </c>
      <c r="L265" s="31" t="s">
        <v>1229</v>
      </c>
      <c r="M265" s="31" t="s">
        <v>1117</v>
      </c>
      <c r="N265" s="31" t="s">
        <v>1230</v>
      </c>
      <c r="O265" s="31" t="s">
        <v>1231</v>
      </c>
      <c r="P265" s="31" t="s">
        <v>1232</v>
      </c>
      <c r="Q265" s="31" t="s">
        <v>1233</v>
      </c>
      <c r="R265" s="27">
        <v>0</v>
      </c>
      <c r="S265" s="31" t="s">
        <v>414</v>
      </c>
    </row>
    <row r="266" spans="1:19" x14ac:dyDescent="0.25">
      <c r="A266" s="31"/>
      <c r="B266" s="31"/>
      <c r="C266" s="30" t="s">
        <v>967</v>
      </c>
      <c r="D266" s="31"/>
      <c r="E266" s="33">
        <v>11.2</v>
      </c>
      <c r="F266" s="33">
        <v>10.9</v>
      </c>
      <c r="G266" s="33">
        <v>32</v>
      </c>
      <c r="H266" s="33">
        <v>276.7</v>
      </c>
      <c r="I266" s="33">
        <v>0.15000000000000002</v>
      </c>
      <c r="J266" s="33">
        <v>0.42000000000000004</v>
      </c>
      <c r="K266" s="33">
        <v>1.54</v>
      </c>
      <c r="L266" s="33">
        <v>49.01</v>
      </c>
      <c r="M266" s="33">
        <v>1.1299999999999999</v>
      </c>
      <c r="N266" s="33">
        <v>290.47000000000003</v>
      </c>
      <c r="O266" s="33">
        <v>306.13</v>
      </c>
      <c r="P266" s="33">
        <v>37.44</v>
      </c>
      <c r="Q266" s="33">
        <v>0.69</v>
      </c>
      <c r="R266" s="5">
        <v>1.1000000000000001</v>
      </c>
      <c r="S266" s="33">
        <v>20.079999999999998</v>
      </c>
    </row>
    <row r="267" spans="1:19" x14ac:dyDescent="0.25">
      <c r="A267" s="89" t="s">
        <v>49</v>
      </c>
      <c r="B267" s="90"/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</row>
    <row r="268" spans="1:19" ht="25.5" x14ac:dyDescent="0.25">
      <c r="A268" s="31" t="s">
        <v>501</v>
      </c>
      <c r="B268" s="31" t="s">
        <v>501</v>
      </c>
      <c r="C268" s="32" t="s">
        <v>502</v>
      </c>
      <c r="D268" s="31" t="s">
        <v>76</v>
      </c>
      <c r="E268" s="31" t="s">
        <v>805</v>
      </c>
      <c r="F268" s="31" t="s">
        <v>1171</v>
      </c>
      <c r="G268" s="31" t="s">
        <v>1172</v>
      </c>
      <c r="H268" s="31" t="s">
        <v>1173</v>
      </c>
      <c r="I268" s="31" t="s">
        <v>85</v>
      </c>
      <c r="J268" s="31" t="s">
        <v>199</v>
      </c>
      <c r="K268" s="31" t="s">
        <v>1174</v>
      </c>
      <c r="L268" s="31" t="s">
        <v>36</v>
      </c>
      <c r="M268" s="31" t="s">
        <v>1175</v>
      </c>
      <c r="N268" s="31" t="s">
        <v>874</v>
      </c>
      <c r="O268" s="31" t="s">
        <v>1176</v>
      </c>
      <c r="P268" s="31" t="s">
        <v>1177</v>
      </c>
      <c r="Q268" s="31" t="s">
        <v>229</v>
      </c>
      <c r="R268" s="38"/>
      <c r="S268" s="31" t="s">
        <v>1178</v>
      </c>
    </row>
    <row r="269" spans="1:19" x14ac:dyDescent="0.25">
      <c r="A269" s="31" t="s">
        <v>640</v>
      </c>
      <c r="B269" s="31" t="s">
        <v>641</v>
      </c>
      <c r="C269" s="30" t="s">
        <v>642</v>
      </c>
      <c r="D269" s="31" t="s">
        <v>951</v>
      </c>
      <c r="E269" s="31" t="s">
        <v>1236</v>
      </c>
      <c r="F269" s="31" t="s">
        <v>600</v>
      </c>
      <c r="G269" s="31" t="s">
        <v>1043</v>
      </c>
      <c r="H269" s="31" t="s">
        <v>1237</v>
      </c>
      <c r="I269" s="31" t="s">
        <v>112</v>
      </c>
      <c r="J269" s="31" t="s">
        <v>219</v>
      </c>
      <c r="K269" s="31" t="s">
        <v>1238</v>
      </c>
      <c r="L269" s="31" t="s">
        <v>36</v>
      </c>
      <c r="M269" s="31">
        <v>0</v>
      </c>
      <c r="N269" s="31" t="s">
        <v>1239</v>
      </c>
      <c r="O269" s="31" t="s">
        <v>1240</v>
      </c>
      <c r="P269" s="31" t="s">
        <v>1241</v>
      </c>
      <c r="Q269" s="31" t="s">
        <v>591</v>
      </c>
      <c r="R269" s="27">
        <v>0.3</v>
      </c>
      <c r="S269" s="31" t="s">
        <v>1120</v>
      </c>
    </row>
    <row r="270" spans="1:19" x14ac:dyDescent="0.25">
      <c r="A270" s="31" t="s">
        <v>169</v>
      </c>
      <c r="B270" s="31" t="s">
        <v>170</v>
      </c>
      <c r="C270" s="30" t="s">
        <v>171</v>
      </c>
      <c r="D270" s="60">
        <v>100</v>
      </c>
      <c r="E270" s="31" t="s">
        <v>172</v>
      </c>
      <c r="F270" s="31" t="s">
        <v>173</v>
      </c>
      <c r="G270" s="31" t="s">
        <v>174</v>
      </c>
      <c r="H270" s="31" t="s">
        <v>175</v>
      </c>
      <c r="I270" s="31" t="s">
        <v>176</v>
      </c>
      <c r="J270" s="31" t="s">
        <v>102</v>
      </c>
      <c r="K270" s="31" t="s">
        <v>144</v>
      </c>
      <c r="L270" s="31" t="s">
        <v>351</v>
      </c>
      <c r="M270" s="31" t="s">
        <v>177</v>
      </c>
      <c r="N270" s="31" t="s">
        <v>178</v>
      </c>
      <c r="O270" s="31" t="s">
        <v>179</v>
      </c>
      <c r="P270" s="31" t="s">
        <v>180</v>
      </c>
      <c r="Q270" s="31" t="s">
        <v>181</v>
      </c>
      <c r="R270" s="27">
        <v>0.7</v>
      </c>
      <c r="S270" s="31" t="s">
        <v>182</v>
      </c>
    </row>
    <row r="271" spans="1:19" x14ac:dyDescent="0.25">
      <c r="A271" s="31" t="s">
        <v>652</v>
      </c>
      <c r="B271" s="31" t="s">
        <v>652</v>
      </c>
      <c r="C271" s="30" t="s">
        <v>653</v>
      </c>
      <c r="D271" s="31">
        <v>200</v>
      </c>
      <c r="E271" s="31" t="s">
        <v>1242</v>
      </c>
      <c r="F271" s="31" t="s">
        <v>1243</v>
      </c>
      <c r="G271" s="31" t="s">
        <v>1244</v>
      </c>
      <c r="H271" s="31" t="s">
        <v>1245</v>
      </c>
      <c r="I271" s="31" t="s">
        <v>392</v>
      </c>
      <c r="J271" s="31" t="s">
        <v>373</v>
      </c>
      <c r="K271" s="31" t="s">
        <v>1246</v>
      </c>
      <c r="L271" s="31" t="s">
        <v>1247</v>
      </c>
      <c r="M271" s="31">
        <v>0</v>
      </c>
      <c r="N271" s="31" t="s">
        <v>1248</v>
      </c>
      <c r="O271" s="31" t="s">
        <v>1249</v>
      </c>
      <c r="P271" s="31">
        <v>7</v>
      </c>
      <c r="Q271" s="31" t="s">
        <v>1250</v>
      </c>
      <c r="R271" s="27">
        <v>0.4</v>
      </c>
      <c r="S271" s="31">
        <v>40</v>
      </c>
    </row>
    <row r="272" spans="1:19" x14ac:dyDescent="0.25">
      <c r="A272" s="58">
        <v>160223</v>
      </c>
      <c r="B272" s="58">
        <v>160224</v>
      </c>
      <c r="C272" s="10" t="s">
        <v>70</v>
      </c>
      <c r="D272" s="58" t="s">
        <v>29</v>
      </c>
      <c r="E272" s="58">
        <v>2</v>
      </c>
      <c r="F272" s="58">
        <v>0.2</v>
      </c>
      <c r="G272" s="58">
        <v>20.2</v>
      </c>
      <c r="H272" s="58">
        <v>92</v>
      </c>
      <c r="I272" s="58" t="s">
        <v>36</v>
      </c>
      <c r="J272" s="58" t="s">
        <v>36</v>
      </c>
      <c r="K272" s="58">
        <v>0.2</v>
      </c>
      <c r="L272" s="58">
        <v>0</v>
      </c>
      <c r="M272" s="58" t="s">
        <v>36</v>
      </c>
      <c r="N272" s="58" t="s">
        <v>148</v>
      </c>
      <c r="O272" s="58" t="s">
        <v>36</v>
      </c>
      <c r="P272" s="58" t="s">
        <v>36</v>
      </c>
      <c r="Q272" s="58" t="s">
        <v>123</v>
      </c>
      <c r="R272" s="58">
        <v>0.02</v>
      </c>
      <c r="S272" s="58" t="s">
        <v>36</v>
      </c>
    </row>
    <row r="273" spans="1:19" x14ac:dyDescent="0.25">
      <c r="A273" s="27">
        <v>120157</v>
      </c>
      <c r="B273" s="27">
        <v>120157</v>
      </c>
      <c r="C273" s="3" t="s">
        <v>1464</v>
      </c>
      <c r="D273" s="27">
        <v>20</v>
      </c>
      <c r="E273" s="31" t="s">
        <v>48</v>
      </c>
      <c r="F273" s="31" t="s">
        <v>629</v>
      </c>
      <c r="G273" s="31" t="s">
        <v>876</v>
      </c>
      <c r="H273" s="31" t="s">
        <v>107</v>
      </c>
      <c r="I273" s="31" t="s">
        <v>105</v>
      </c>
      <c r="J273" s="31" t="s">
        <v>230</v>
      </c>
      <c r="K273" s="31" t="s">
        <v>36</v>
      </c>
      <c r="L273" s="31" t="s">
        <v>36</v>
      </c>
      <c r="M273" s="31" t="s">
        <v>108</v>
      </c>
      <c r="N273" s="31" t="s">
        <v>109</v>
      </c>
      <c r="O273" s="31" t="s">
        <v>110</v>
      </c>
      <c r="P273" s="31" t="s">
        <v>111</v>
      </c>
      <c r="Q273" s="31" t="s">
        <v>112</v>
      </c>
      <c r="R273" s="27">
        <v>1.2</v>
      </c>
      <c r="S273" s="31" t="s">
        <v>36</v>
      </c>
    </row>
    <row r="274" spans="1:19" x14ac:dyDescent="0.25">
      <c r="A274" s="31" t="s">
        <v>65</v>
      </c>
      <c r="B274" s="31" t="s">
        <v>65</v>
      </c>
      <c r="C274" s="10" t="s">
        <v>1460</v>
      </c>
      <c r="D274" s="31">
        <v>40</v>
      </c>
      <c r="E274" s="31" t="s">
        <v>266</v>
      </c>
      <c r="F274" s="31" t="s">
        <v>267</v>
      </c>
      <c r="G274" s="31" t="s">
        <v>268</v>
      </c>
      <c r="H274" s="31" t="s">
        <v>113</v>
      </c>
      <c r="I274" s="31" t="s">
        <v>105</v>
      </c>
      <c r="J274" s="31" t="s">
        <v>230</v>
      </c>
      <c r="K274" s="31" t="s">
        <v>36</v>
      </c>
      <c r="L274" s="31" t="s">
        <v>36</v>
      </c>
      <c r="M274" s="31" t="s">
        <v>114</v>
      </c>
      <c r="N274" s="31" t="s">
        <v>115</v>
      </c>
      <c r="O274" s="31" t="s">
        <v>115</v>
      </c>
      <c r="P274" s="31" t="s">
        <v>116</v>
      </c>
      <c r="Q274" s="31" t="s">
        <v>117</v>
      </c>
      <c r="R274" s="27">
        <v>2.1</v>
      </c>
      <c r="S274" s="31" t="s">
        <v>69</v>
      </c>
    </row>
    <row r="275" spans="1:19" x14ac:dyDescent="0.25">
      <c r="A275" s="31"/>
      <c r="B275" s="31"/>
      <c r="C275" s="30" t="s">
        <v>967</v>
      </c>
      <c r="D275" s="31"/>
      <c r="E275" s="33">
        <v>29.080000000000002</v>
      </c>
      <c r="F275" s="33">
        <v>30.2</v>
      </c>
      <c r="G275" s="33">
        <v>121.6</v>
      </c>
      <c r="H275" s="33">
        <v>875.24999999999989</v>
      </c>
      <c r="I275" s="33">
        <v>0.59000000000000008</v>
      </c>
      <c r="J275" s="33">
        <v>0.38</v>
      </c>
      <c r="K275" s="33">
        <v>33.78</v>
      </c>
      <c r="L275" s="33">
        <v>543.20000000000005</v>
      </c>
      <c r="M275" s="33">
        <v>7.64</v>
      </c>
      <c r="N275" s="33">
        <v>164.8</v>
      </c>
      <c r="O275" s="33">
        <v>958.82999999999993</v>
      </c>
      <c r="P275" s="33">
        <v>79.789999999999992</v>
      </c>
      <c r="Q275" s="33">
        <v>6.4</v>
      </c>
      <c r="R275" s="5">
        <v>7.01</v>
      </c>
      <c r="S275" s="33">
        <v>52.37</v>
      </c>
    </row>
    <row r="276" spans="1:19" x14ac:dyDescent="0.25">
      <c r="A276" s="89" t="s">
        <v>67</v>
      </c>
      <c r="B276" s="90"/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</row>
    <row r="277" spans="1:19" x14ac:dyDescent="0.25">
      <c r="A277" s="58" t="s">
        <v>336</v>
      </c>
      <c r="B277" s="58" t="s">
        <v>336</v>
      </c>
      <c r="C277" s="10" t="s">
        <v>337</v>
      </c>
      <c r="D277" s="58" t="s">
        <v>29</v>
      </c>
      <c r="E277" s="58">
        <v>2</v>
      </c>
      <c r="F277" s="58">
        <v>2</v>
      </c>
      <c r="G277" s="58">
        <v>20.2</v>
      </c>
      <c r="H277" s="58">
        <v>92</v>
      </c>
      <c r="I277" s="58" t="s">
        <v>230</v>
      </c>
      <c r="J277" s="58">
        <v>0.2</v>
      </c>
      <c r="K277" s="58" t="s">
        <v>36</v>
      </c>
      <c r="L277" s="58">
        <v>0</v>
      </c>
      <c r="M277" s="58" t="s">
        <v>85</v>
      </c>
      <c r="N277" s="58" t="s">
        <v>664</v>
      </c>
      <c r="O277" s="58" t="s">
        <v>665</v>
      </c>
      <c r="P277" s="58" t="s">
        <v>666</v>
      </c>
      <c r="Q277" s="58" t="s">
        <v>331</v>
      </c>
      <c r="R277" s="58">
        <v>0.1</v>
      </c>
      <c r="S277" s="58" t="s">
        <v>36</v>
      </c>
    </row>
    <row r="278" spans="1:19" x14ac:dyDescent="0.25">
      <c r="A278" s="35">
        <v>190104</v>
      </c>
      <c r="B278" s="31">
        <v>190104</v>
      </c>
      <c r="C278" s="32" t="s">
        <v>1251</v>
      </c>
      <c r="D278" s="31">
        <v>100</v>
      </c>
      <c r="E278" s="31" t="s">
        <v>460</v>
      </c>
      <c r="F278" s="31" t="s">
        <v>461</v>
      </c>
      <c r="G278" s="31" t="s">
        <v>462</v>
      </c>
      <c r="H278" s="31" t="s">
        <v>463</v>
      </c>
      <c r="I278" s="31" t="s">
        <v>156</v>
      </c>
      <c r="J278" s="31" t="s">
        <v>156</v>
      </c>
      <c r="K278" s="31" t="s">
        <v>77</v>
      </c>
      <c r="L278" s="31" t="s">
        <v>464</v>
      </c>
      <c r="M278" s="31" t="s">
        <v>465</v>
      </c>
      <c r="N278" s="31" t="s">
        <v>466</v>
      </c>
      <c r="O278" s="31" t="s">
        <v>467</v>
      </c>
      <c r="P278" s="31" t="s">
        <v>468</v>
      </c>
      <c r="Q278" s="31" t="s">
        <v>229</v>
      </c>
      <c r="R278" s="27">
        <v>0.1</v>
      </c>
      <c r="S278" s="31" t="s">
        <v>469</v>
      </c>
    </row>
    <row r="279" spans="1:19" x14ac:dyDescent="0.25">
      <c r="A279" s="31"/>
      <c r="B279" s="31"/>
      <c r="C279" s="30" t="s">
        <v>967</v>
      </c>
      <c r="D279" s="31"/>
      <c r="E279" s="33">
        <v>5.88</v>
      </c>
      <c r="F279" s="33">
        <v>3.36</v>
      </c>
      <c r="G279" s="33">
        <v>51</v>
      </c>
      <c r="H279" s="33">
        <v>260.09000000000003</v>
      </c>
      <c r="I279" s="33">
        <v>6.9999999999999993E-2</v>
      </c>
      <c r="J279" s="33">
        <v>0.06</v>
      </c>
      <c r="K279" s="33">
        <v>5.71</v>
      </c>
      <c r="L279" s="33">
        <v>8.64</v>
      </c>
      <c r="M279" s="33">
        <v>0.55000000000000004</v>
      </c>
      <c r="N279" s="33">
        <v>38.369999999999997</v>
      </c>
      <c r="O279" s="33">
        <v>54.79</v>
      </c>
      <c r="P279" s="33">
        <v>10.049999999999999</v>
      </c>
      <c r="Q279" s="33">
        <v>0.69000000000000006</v>
      </c>
      <c r="R279" s="5">
        <v>0.2</v>
      </c>
      <c r="S279" s="33">
        <v>3.06</v>
      </c>
    </row>
    <row r="280" spans="1:19" x14ac:dyDescent="0.25">
      <c r="A280" s="89" t="s">
        <v>1462</v>
      </c>
      <c r="B280" s="90"/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</row>
    <row r="281" spans="1:19" x14ac:dyDescent="0.25">
      <c r="A281" s="27" t="s">
        <v>668</v>
      </c>
      <c r="B281" s="27" t="s">
        <v>669</v>
      </c>
      <c r="C281" s="30" t="s">
        <v>670</v>
      </c>
      <c r="D281" s="31">
        <v>100</v>
      </c>
      <c r="E281" s="31" t="s">
        <v>671</v>
      </c>
      <c r="F281" s="31" t="s">
        <v>672</v>
      </c>
      <c r="G281" s="31" t="s">
        <v>673</v>
      </c>
      <c r="H281" s="31" t="s">
        <v>674</v>
      </c>
      <c r="I281" s="31">
        <v>0.1</v>
      </c>
      <c r="J281" s="31">
        <v>0</v>
      </c>
      <c r="K281" s="31">
        <v>0</v>
      </c>
      <c r="L281" s="31">
        <v>200</v>
      </c>
      <c r="M281" s="31">
        <v>0</v>
      </c>
      <c r="N281" s="31" t="s">
        <v>675</v>
      </c>
      <c r="O281" s="31">
        <v>0</v>
      </c>
      <c r="P281" s="31">
        <v>0</v>
      </c>
      <c r="Q281" s="31">
        <v>2.1</v>
      </c>
      <c r="R281" s="38">
        <v>0.6</v>
      </c>
      <c r="S281" s="31" t="s">
        <v>676</v>
      </c>
    </row>
    <row r="282" spans="1:19" x14ac:dyDescent="0.25">
      <c r="A282" s="49" t="s">
        <v>677</v>
      </c>
      <c r="B282" s="49" t="s">
        <v>678</v>
      </c>
      <c r="C282" s="30" t="s">
        <v>1481</v>
      </c>
      <c r="D282" s="31" t="s">
        <v>760</v>
      </c>
      <c r="E282" s="31" t="s">
        <v>148</v>
      </c>
      <c r="F282" s="31" t="s">
        <v>666</v>
      </c>
      <c r="G282" s="31" t="s">
        <v>993</v>
      </c>
      <c r="H282" s="31" t="s">
        <v>1252</v>
      </c>
      <c r="I282" s="31" t="s">
        <v>230</v>
      </c>
      <c r="J282" s="31" t="s">
        <v>105</v>
      </c>
      <c r="K282" s="31" t="s">
        <v>176</v>
      </c>
      <c r="L282" s="31" t="s">
        <v>1253</v>
      </c>
      <c r="M282" s="31" t="s">
        <v>77</v>
      </c>
      <c r="N282" s="31" t="s">
        <v>1254</v>
      </c>
      <c r="O282" s="31" t="s">
        <v>1255</v>
      </c>
      <c r="P282" s="31" t="s">
        <v>1256</v>
      </c>
      <c r="Q282" s="31" t="s">
        <v>219</v>
      </c>
      <c r="R282" s="27">
        <v>0.9</v>
      </c>
      <c r="S282" s="31" t="s">
        <v>238</v>
      </c>
    </row>
    <row r="283" spans="1:19" x14ac:dyDescent="0.25">
      <c r="A283" s="31" t="s">
        <v>183</v>
      </c>
      <c r="B283" s="31" t="s">
        <v>184</v>
      </c>
      <c r="C283" s="30" t="s">
        <v>185</v>
      </c>
      <c r="D283" s="31">
        <v>200</v>
      </c>
      <c r="E283" s="31">
        <v>6</v>
      </c>
      <c r="F283" s="31">
        <v>7</v>
      </c>
      <c r="G283" s="31" t="s">
        <v>1052</v>
      </c>
      <c r="H283" s="31">
        <v>200.3</v>
      </c>
      <c r="I283" s="31">
        <v>0</v>
      </c>
      <c r="J283" s="31" t="s">
        <v>373</v>
      </c>
      <c r="K283" s="31">
        <v>0</v>
      </c>
      <c r="L283" s="31" t="s">
        <v>1055</v>
      </c>
      <c r="M283" s="31">
        <v>0</v>
      </c>
      <c r="N283" s="31" t="s">
        <v>1056</v>
      </c>
      <c r="O283" s="31">
        <v>0</v>
      </c>
      <c r="P283" s="31">
        <v>0</v>
      </c>
      <c r="Q283" s="31" t="s">
        <v>287</v>
      </c>
      <c r="R283" s="27">
        <v>0</v>
      </c>
      <c r="S283" s="31" t="s">
        <v>1058</v>
      </c>
    </row>
    <row r="284" spans="1:19" x14ac:dyDescent="0.25">
      <c r="A284" s="58" t="s">
        <v>293</v>
      </c>
      <c r="B284" s="58" t="s">
        <v>293</v>
      </c>
      <c r="C284" s="10" t="s">
        <v>294</v>
      </c>
      <c r="D284" s="58" t="s">
        <v>29</v>
      </c>
      <c r="E284" s="58" t="s">
        <v>330</v>
      </c>
      <c r="F284" s="58" t="s">
        <v>331</v>
      </c>
      <c r="G284" s="58" t="s">
        <v>332</v>
      </c>
      <c r="H284" s="58" t="s">
        <v>333</v>
      </c>
      <c r="I284" s="58">
        <v>0</v>
      </c>
      <c r="J284" s="58">
        <v>0</v>
      </c>
      <c r="K284" s="58">
        <v>0</v>
      </c>
      <c r="L284" s="58">
        <v>0</v>
      </c>
      <c r="M284" s="58">
        <v>1</v>
      </c>
      <c r="N284" s="58" t="s">
        <v>154</v>
      </c>
      <c r="O284" s="58" t="s">
        <v>334</v>
      </c>
      <c r="P284" s="58" t="s">
        <v>335</v>
      </c>
      <c r="Q284" s="58">
        <v>0</v>
      </c>
      <c r="R284" s="58">
        <v>0</v>
      </c>
      <c r="S284" s="58" t="s">
        <v>36</v>
      </c>
    </row>
    <row r="285" spans="1:19" ht="25.5" x14ac:dyDescent="0.25">
      <c r="A285" s="58" t="s">
        <v>37</v>
      </c>
      <c r="B285" s="58" t="s">
        <v>38</v>
      </c>
      <c r="C285" s="3" t="s">
        <v>39</v>
      </c>
      <c r="D285" s="31" t="s">
        <v>40</v>
      </c>
      <c r="E285" s="31" t="s">
        <v>219</v>
      </c>
      <c r="F285" s="31" t="s">
        <v>778</v>
      </c>
      <c r="G285" s="31" t="s">
        <v>219</v>
      </c>
      <c r="H285" s="31" t="s">
        <v>101</v>
      </c>
      <c r="I285" s="31" t="s">
        <v>36</v>
      </c>
      <c r="J285" s="31" t="s">
        <v>230</v>
      </c>
      <c r="K285" s="31" t="s">
        <v>36</v>
      </c>
      <c r="L285" s="31" t="s">
        <v>41</v>
      </c>
      <c r="M285" s="31" t="s">
        <v>102</v>
      </c>
      <c r="N285" s="31" t="s">
        <v>103</v>
      </c>
      <c r="O285" s="31" t="s">
        <v>104</v>
      </c>
      <c r="P285" s="31" t="s">
        <v>36</v>
      </c>
      <c r="Q285" s="31" t="s">
        <v>105</v>
      </c>
      <c r="R285" s="38">
        <v>1.4</v>
      </c>
      <c r="S285" s="31" t="s">
        <v>106</v>
      </c>
    </row>
    <row r="286" spans="1:19" x14ac:dyDescent="0.25">
      <c r="A286" s="31" t="s">
        <v>33</v>
      </c>
      <c r="B286" s="31" t="s">
        <v>33</v>
      </c>
      <c r="C286" s="30" t="s">
        <v>34</v>
      </c>
      <c r="D286" s="31" t="s">
        <v>35</v>
      </c>
      <c r="E286" s="31" t="s">
        <v>153</v>
      </c>
      <c r="F286" s="31" t="s">
        <v>196</v>
      </c>
      <c r="G286" s="31" t="s">
        <v>197</v>
      </c>
      <c r="H286" s="31" t="s">
        <v>198</v>
      </c>
      <c r="I286" s="31" t="s">
        <v>199</v>
      </c>
      <c r="J286" s="31" t="s">
        <v>230</v>
      </c>
      <c r="K286" s="31" t="s">
        <v>36</v>
      </c>
      <c r="L286" s="31" t="s">
        <v>36</v>
      </c>
      <c r="M286" s="31" t="s">
        <v>200</v>
      </c>
      <c r="N286" s="31" t="s">
        <v>201</v>
      </c>
      <c r="O286" s="31" t="s">
        <v>202</v>
      </c>
      <c r="P286" s="31" t="s">
        <v>203</v>
      </c>
      <c r="Q286" s="31" t="s">
        <v>148</v>
      </c>
      <c r="R286" s="29">
        <v>0.6</v>
      </c>
      <c r="S286" s="31" t="s">
        <v>36</v>
      </c>
    </row>
    <row r="287" spans="1:19" x14ac:dyDescent="0.25">
      <c r="A287" s="31" t="s">
        <v>65</v>
      </c>
      <c r="B287" s="31" t="s">
        <v>65</v>
      </c>
      <c r="C287" s="30" t="s">
        <v>66</v>
      </c>
      <c r="D287" s="31">
        <v>40</v>
      </c>
      <c r="E287" s="31" t="s">
        <v>266</v>
      </c>
      <c r="F287" s="31" t="s">
        <v>267</v>
      </c>
      <c r="G287" s="31" t="s">
        <v>268</v>
      </c>
      <c r="H287" s="31" t="s">
        <v>113</v>
      </c>
      <c r="I287" s="31" t="s">
        <v>105</v>
      </c>
      <c r="J287" s="31" t="s">
        <v>230</v>
      </c>
      <c r="K287" s="31" t="s">
        <v>36</v>
      </c>
      <c r="L287" s="31" t="s">
        <v>36</v>
      </c>
      <c r="M287" s="31" t="s">
        <v>114</v>
      </c>
      <c r="N287" s="31" t="s">
        <v>115</v>
      </c>
      <c r="O287" s="31" t="s">
        <v>115</v>
      </c>
      <c r="P287" s="31" t="s">
        <v>116</v>
      </c>
      <c r="Q287" s="31" t="s">
        <v>117</v>
      </c>
      <c r="R287" s="27">
        <v>0.6</v>
      </c>
      <c r="S287" s="31" t="s">
        <v>69</v>
      </c>
    </row>
    <row r="288" spans="1:19" x14ac:dyDescent="0.25">
      <c r="A288" s="31"/>
      <c r="B288" s="31"/>
      <c r="C288" s="30" t="s">
        <v>967</v>
      </c>
      <c r="D288" s="31"/>
      <c r="E288" s="33">
        <v>21.16</v>
      </c>
      <c r="F288" s="33">
        <v>24.139999999999997</v>
      </c>
      <c r="G288" s="33">
        <v>83.679999999999993</v>
      </c>
      <c r="H288" s="33">
        <v>669.42</v>
      </c>
      <c r="I288" s="33">
        <v>0.16999999999999998</v>
      </c>
      <c r="J288" s="33">
        <v>0.22000000000000003</v>
      </c>
      <c r="K288" s="33">
        <v>9.07</v>
      </c>
      <c r="L288" s="33">
        <v>265.59000000000003</v>
      </c>
      <c r="M288" s="33">
        <v>1.07</v>
      </c>
      <c r="N288" s="33">
        <v>417.55999999999995</v>
      </c>
      <c r="O288" s="33">
        <v>111.08</v>
      </c>
      <c r="P288" s="33">
        <v>12.32</v>
      </c>
      <c r="Q288" s="33">
        <v>5.0200000000000005</v>
      </c>
      <c r="R288" s="5">
        <v>4.0999999999999996</v>
      </c>
      <c r="S288" s="33">
        <v>24.5</v>
      </c>
    </row>
    <row r="289" spans="1:19" x14ac:dyDescent="0.25">
      <c r="A289" s="90" t="s">
        <v>1024</v>
      </c>
      <c r="B289" s="90"/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</row>
    <row r="290" spans="1:19" x14ac:dyDescent="0.25">
      <c r="A290" s="31" t="s">
        <v>489</v>
      </c>
      <c r="B290" s="31" t="s">
        <v>489</v>
      </c>
      <c r="C290" s="30" t="s">
        <v>1070</v>
      </c>
      <c r="D290" s="31" t="s">
        <v>490</v>
      </c>
      <c r="E290" s="31" t="s">
        <v>346</v>
      </c>
      <c r="F290" s="31" t="s">
        <v>79</v>
      </c>
      <c r="G290" s="31" t="s">
        <v>1162</v>
      </c>
      <c r="H290" s="31" t="s">
        <v>1163</v>
      </c>
      <c r="I290" s="31" t="s">
        <v>426</v>
      </c>
      <c r="J290" s="31" t="s">
        <v>77</v>
      </c>
      <c r="K290" s="31" t="s">
        <v>491</v>
      </c>
      <c r="L290" s="31" t="s">
        <v>36</v>
      </c>
      <c r="M290" s="31" t="s">
        <v>492</v>
      </c>
      <c r="N290" s="31" t="s">
        <v>493</v>
      </c>
      <c r="O290" s="31" t="s">
        <v>494</v>
      </c>
      <c r="P290" s="31" t="s">
        <v>1164</v>
      </c>
      <c r="Q290" s="31" t="s">
        <v>504</v>
      </c>
      <c r="R290" s="27">
        <v>0</v>
      </c>
      <c r="S290" s="31" t="s">
        <v>36</v>
      </c>
    </row>
    <row r="291" spans="1:19" x14ac:dyDescent="0.25">
      <c r="A291" s="31"/>
      <c r="B291" s="31"/>
      <c r="C291" s="30" t="s">
        <v>967</v>
      </c>
      <c r="D291" s="31"/>
      <c r="E291" s="33" t="str">
        <f>+E290</f>
        <v>3,30</v>
      </c>
      <c r="F291" s="33" t="str">
        <f t="shared" ref="F291:S291" si="29">+F290</f>
        <v>1,10</v>
      </c>
      <c r="G291" s="33" t="str">
        <f t="shared" si="29"/>
        <v>46,20</v>
      </c>
      <c r="H291" s="33" t="str">
        <f t="shared" si="29"/>
        <v>211,20</v>
      </c>
      <c r="I291" s="33" t="str">
        <f t="shared" si="29"/>
        <v>0,09</v>
      </c>
      <c r="J291" s="33" t="str">
        <f t="shared" si="29"/>
        <v>0,11</v>
      </c>
      <c r="K291" s="33" t="str">
        <f t="shared" si="29"/>
        <v>22,00</v>
      </c>
      <c r="L291" s="33" t="str">
        <f t="shared" si="29"/>
        <v>0,00</v>
      </c>
      <c r="M291" s="33" t="str">
        <f t="shared" si="29"/>
        <v>0,88</v>
      </c>
      <c r="N291" s="33" t="str">
        <f t="shared" si="29"/>
        <v>17,60</v>
      </c>
      <c r="O291" s="33" t="str">
        <f t="shared" si="29"/>
        <v>61,60</v>
      </c>
      <c r="P291" s="33" t="str">
        <f t="shared" si="29"/>
        <v>92,40</v>
      </c>
      <c r="Q291" s="33" t="str">
        <f t="shared" si="29"/>
        <v>1,32</v>
      </c>
      <c r="R291" s="5">
        <f t="shared" si="29"/>
        <v>0</v>
      </c>
      <c r="S291" s="33" t="str">
        <f t="shared" si="29"/>
        <v>0,00</v>
      </c>
    </row>
    <row r="292" spans="1:19" x14ac:dyDescent="0.25">
      <c r="A292" s="31"/>
      <c r="B292" s="31"/>
      <c r="C292" s="30" t="s">
        <v>1029</v>
      </c>
      <c r="D292" s="31"/>
      <c r="E292" s="33">
        <f>+E291+E288+E279+E275+E266+E262</f>
        <v>83.330000000000013</v>
      </c>
      <c r="F292" s="33">
        <f t="shared" ref="F292:S292" si="30">+F291+F288+F279+F275+F266+F262</f>
        <v>95.3</v>
      </c>
      <c r="G292" s="33">
        <f t="shared" si="30"/>
        <v>402.09000000000003</v>
      </c>
      <c r="H292" s="33">
        <f t="shared" si="30"/>
        <v>2843.75</v>
      </c>
      <c r="I292" s="33">
        <f t="shared" si="30"/>
        <v>1.3800000000000003</v>
      </c>
      <c r="J292" s="33">
        <f t="shared" si="30"/>
        <v>1.52</v>
      </c>
      <c r="K292" s="33">
        <f t="shared" si="30"/>
        <v>73.390000000000015</v>
      </c>
      <c r="L292" s="33">
        <f t="shared" si="30"/>
        <v>943.69</v>
      </c>
      <c r="M292" s="33">
        <f t="shared" si="30"/>
        <v>11.94</v>
      </c>
      <c r="N292" s="33">
        <f t="shared" si="30"/>
        <v>1214.4499999999998</v>
      </c>
      <c r="O292" s="33">
        <f t="shared" si="30"/>
        <v>1846.54</v>
      </c>
      <c r="P292" s="33">
        <f t="shared" si="30"/>
        <v>314.12</v>
      </c>
      <c r="Q292" s="33">
        <f t="shared" si="30"/>
        <v>16.3</v>
      </c>
      <c r="R292" s="5">
        <f t="shared" si="30"/>
        <v>13.709999999999999</v>
      </c>
      <c r="S292" s="33">
        <f t="shared" si="30"/>
        <v>123.38</v>
      </c>
    </row>
    <row r="293" spans="1:19" x14ac:dyDescent="0.25">
      <c r="A293" s="31"/>
      <c r="B293" s="31"/>
      <c r="C293" s="30" t="s">
        <v>1257</v>
      </c>
      <c r="D293" s="31"/>
      <c r="E293" s="37">
        <f t="shared" ref="E293:S293" si="31">+(E292+E251+E209+E165+E124+E81+E39)/7</f>
        <v>87.65857142857142</v>
      </c>
      <c r="F293" s="37">
        <f t="shared" si="31"/>
        <v>95.345714285714266</v>
      </c>
      <c r="G293" s="37">
        <f t="shared" si="31"/>
        <v>398.43285714285713</v>
      </c>
      <c r="H293" s="37">
        <f t="shared" si="31"/>
        <v>2801.364285714285</v>
      </c>
      <c r="I293" s="37">
        <f t="shared" si="31"/>
        <v>1.401142857142857</v>
      </c>
      <c r="J293" s="37">
        <f t="shared" si="31"/>
        <v>1.5705714285714285</v>
      </c>
      <c r="K293" s="37">
        <f t="shared" si="31"/>
        <v>70.007714285714286</v>
      </c>
      <c r="L293" s="37">
        <f t="shared" si="31"/>
        <v>897.06142857142856</v>
      </c>
      <c r="M293" s="37">
        <f t="shared" si="31"/>
        <v>12.011428571428572</v>
      </c>
      <c r="N293" s="37">
        <f t="shared" si="31"/>
        <v>1194.4031428571429</v>
      </c>
      <c r="O293" s="37">
        <f t="shared" si="31"/>
        <v>1743.7685714285715</v>
      </c>
      <c r="P293" s="37">
        <f t="shared" si="31"/>
        <v>307.90371428571433</v>
      </c>
      <c r="Q293" s="37">
        <f t="shared" si="31"/>
        <v>16.646571428571427</v>
      </c>
      <c r="R293" s="37">
        <f t="shared" si="31"/>
        <v>13.569142857142856</v>
      </c>
      <c r="S293" s="37">
        <f t="shared" si="31"/>
        <v>119.37571428571428</v>
      </c>
    </row>
    <row r="294" spans="1:19" x14ac:dyDescent="0.25">
      <c r="A294" s="31"/>
      <c r="B294" s="31"/>
      <c r="C294" s="30"/>
      <c r="D294" s="31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8"/>
      <c r="S294" s="33"/>
    </row>
    <row r="295" spans="1:19" ht="14.45" customHeight="1" x14ac:dyDescent="0.25">
      <c r="A295" s="88" t="s">
        <v>937</v>
      </c>
      <c r="B295" s="88" t="s">
        <v>938</v>
      </c>
      <c r="C295" s="90" t="s">
        <v>126</v>
      </c>
      <c r="D295" s="92" t="s">
        <v>932</v>
      </c>
      <c r="E295" s="92" t="s">
        <v>8</v>
      </c>
      <c r="F295" s="92" t="s">
        <v>9</v>
      </c>
      <c r="G295" s="88" t="s">
        <v>933</v>
      </c>
      <c r="H295" s="88" t="s">
        <v>934</v>
      </c>
      <c r="I295" s="92" t="s">
        <v>935</v>
      </c>
      <c r="J295" s="92"/>
      <c r="K295" s="92"/>
      <c r="L295" s="92"/>
      <c r="M295" s="92"/>
      <c r="N295" s="92" t="s">
        <v>936</v>
      </c>
      <c r="O295" s="92"/>
      <c r="P295" s="92"/>
      <c r="Q295" s="92"/>
      <c r="R295" s="92"/>
      <c r="S295" s="92"/>
    </row>
    <row r="296" spans="1:19" x14ac:dyDescent="0.25">
      <c r="A296" s="88"/>
      <c r="B296" s="88"/>
      <c r="C296" s="90"/>
      <c r="D296" s="92"/>
      <c r="E296" s="92"/>
      <c r="F296" s="92"/>
      <c r="G296" s="88"/>
      <c r="H296" s="88"/>
      <c r="I296" s="88" t="s">
        <v>939</v>
      </c>
      <c r="J296" s="88" t="s">
        <v>940</v>
      </c>
      <c r="K296" s="88" t="s">
        <v>941</v>
      </c>
      <c r="L296" s="88" t="s">
        <v>942</v>
      </c>
      <c r="M296" s="91" t="s">
        <v>943</v>
      </c>
      <c r="N296" s="88" t="s">
        <v>944</v>
      </c>
      <c r="O296" s="88" t="s">
        <v>945</v>
      </c>
      <c r="P296" s="88" t="s">
        <v>946</v>
      </c>
      <c r="Q296" s="88" t="s">
        <v>947</v>
      </c>
      <c r="R296" s="72" t="s">
        <v>20</v>
      </c>
      <c r="S296" s="88" t="s">
        <v>948</v>
      </c>
    </row>
    <row r="297" spans="1:19" x14ac:dyDescent="0.25">
      <c r="A297" s="88"/>
      <c r="B297" s="88"/>
      <c r="C297" s="90"/>
      <c r="D297" s="31" t="s">
        <v>22</v>
      </c>
      <c r="E297" s="31" t="s">
        <v>22</v>
      </c>
      <c r="F297" s="31" t="s">
        <v>22</v>
      </c>
      <c r="G297" s="31" t="s">
        <v>22</v>
      </c>
      <c r="H297" s="31" t="s">
        <v>23</v>
      </c>
      <c r="I297" s="88"/>
      <c r="J297" s="88"/>
      <c r="K297" s="88"/>
      <c r="L297" s="88"/>
      <c r="M297" s="88"/>
      <c r="N297" s="88"/>
      <c r="O297" s="88"/>
      <c r="P297" s="88"/>
      <c r="Q297" s="88"/>
      <c r="R297" s="72"/>
      <c r="S297" s="88"/>
    </row>
    <row r="298" spans="1:19" x14ac:dyDescent="0.25">
      <c r="A298" s="30"/>
      <c r="B298" s="30"/>
      <c r="C298" s="90" t="s">
        <v>1258</v>
      </c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</row>
    <row r="299" spans="1:19" x14ac:dyDescent="0.25">
      <c r="A299" s="30"/>
      <c r="B299" s="30"/>
      <c r="C299" s="90" t="s">
        <v>950</v>
      </c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</row>
    <row r="300" spans="1:19" x14ac:dyDescent="0.25">
      <c r="A300" s="31" t="s">
        <v>687</v>
      </c>
      <c r="B300" s="31" t="s">
        <v>688</v>
      </c>
      <c r="C300" s="70" t="s">
        <v>689</v>
      </c>
      <c r="D300" s="31" t="s">
        <v>951</v>
      </c>
      <c r="E300" s="31" t="s">
        <v>1259</v>
      </c>
      <c r="F300" s="31" t="s">
        <v>1260</v>
      </c>
      <c r="G300" s="31" t="s">
        <v>1261</v>
      </c>
      <c r="H300" s="31" t="s">
        <v>1262</v>
      </c>
      <c r="I300" s="31" t="s">
        <v>426</v>
      </c>
      <c r="J300" s="31" t="s">
        <v>112</v>
      </c>
      <c r="K300" s="31" t="s">
        <v>234</v>
      </c>
      <c r="L300" s="31" t="s">
        <v>1263</v>
      </c>
      <c r="M300" s="31" t="s">
        <v>417</v>
      </c>
      <c r="N300" s="31" t="s">
        <v>1264</v>
      </c>
      <c r="O300" s="31" t="s">
        <v>1265</v>
      </c>
      <c r="P300" s="31" t="s">
        <v>1266</v>
      </c>
      <c r="Q300" s="31" t="s">
        <v>260</v>
      </c>
      <c r="R300" s="31">
        <v>0</v>
      </c>
      <c r="S300" s="31" t="s">
        <v>1267</v>
      </c>
    </row>
    <row r="301" spans="1:19" s="65" customFormat="1" x14ac:dyDescent="0.25">
      <c r="A301" s="69" t="s">
        <v>293</v>
      </c>
      <c r="B301" s="69" t="s">
        <v>293</v>
      </c>
      <c r="C301" s="70" t="s">
        <v>294</v>
      </c>
      <c r="D301" s="64" t="s">
        <v>29</v>
      </c>
      <c r="E301" s="64" t="s">
        <v>36</v>
      </c>
      <c r="F301" s="64" t="s">
        <v>36</v>
      </c>
      <c r="G301" s="64" t="s">
        <v>146</v>
      </c>
      <c r="H301" s="64" t="s">
        <v>147</v>
      </c>
      <c r="I301" s="64" t="s">
        <v>36</v>
      </c>
      <c r="J301" s="64" t="s">
        <v>36</v>
      </c>
      <c r="K301" s="64" t="s">
        <v>36</v>
      </c>
      <c r="L301" s="64" t="s">
        <v>36</v>
      </c>
      <c r="M301" s="64" t="s">
        <v>36</v>
      </c>
      <c r="N301" s="64" t="s">
        <v>148</v>
      </c>
      <c r="O301" s="64" t="s">
        <v>36</v>
      </c>
      <c r="P301" s="64" t="s">
        <v>36</v>
      </c>
      <c r="Q301" s="64" t="s">
        <v>123</v>
      </c>
      <c r="R301" s="20">
        <v>0.4</v>
      </c>
      <c r="S301" s="64" t="s">
        <v>36</v>
      </c>
    </row>
    <row r="302" spans="1:19" ht="38.25" x14ac:dyDescent="0.25">
      <c r="A302" s="58" t="s">
        <v>368</v>
      </c>
      <c r="B302" s="58">
        <v>100102</v>
      </c>
      <c r="C302" s="3" t="s">
        <v>369</v>
      </c>
      <c r="D302" s="58" t="s">
        <v>149</v>
      </c>
      <c r="E302" s="58" t="s">
        <v>370</v>
      </c>
      <c r="F302" s="58" t="s">
        <v>371</v>
      </c>
      <c r="G302" s="58" t="s">
        <v>36</v>
      </c>
      <c r="H302" s="58" t="s">
        <v>372</v>
      </c>
      <c r="I302" s="58" t="s">
        <v>230</v>
      </c>
      <c r="J302" s="58" t="s">
        <v>373</v>
      </c>
      <c r="K302" s="58" t="s">
        <v>374</v>
      </c>
      <c r="L302" s="58">
        <v>0.06</v>
      </c>
      <c r="M302" s="58" t="s">
        <v>102</v>
      </c>
      <c r="N302" s="58" t="s">
        <v>375</v>
      </c>
      <c r="O302" s="58" t="s">
        <v>299</v>
      </c>
      <c r="P302" s="58" t="s">
        <v>133</v>
      </c>
      <c r="Q302" s="58" t="s">
        <v>86</v>
      </c>
      <c r="R302" s="58">
        <v>0.2</v>
      </c>
      <c r="S302" s="58" t="s">
        <v>36</v>
      </c>
    </row>
    <row r="303" spans="1:19" ht="25.5" x14ac:dyDescent="0.25">
      <c r="A303" s="58" t="s">
        <v>37</v>
      </c>
      <c r="B303" s="58" t="s">
        <v>38</v>
      </c>
      <c r="C303" s="3" t="s">
        <v>39</v>
      </c>
      <c r="D303" s="31" t="s">
        <v>40</v>
      </c>
      <c r="E303" s="31" t="s">
        <v>219</v>
      </c>
      <c r="F303" s="31" t="s">
        <v>778</v>
      </c>
      <c r="G303" s="31" t="s">
        <v>219</v>
      </c>
      <c r="H303" s="31" t="s">
        <v>101</v>
      </c>
      <c r="I303" s="31" t="s">
        <v>36</v>
      </c>
      <c r="J303" s="31" t="s">
        <v>230</v>
      </c>
      <c r="K303" s="31" t="s">
        <v>36</v>
      </c>
      <c r="L303" s="31" t="s">
        <v>41</v>
      </c>
      <c r="M303" s="31" t="s">
        <v>102</v>
      </c>
      <c r="N303" s="31" t="s">
        <v>103</v>
      </c>
      <c r="O303" s="31" t="s">
        <v>104</v>
      </c>
      <c r="P303" s="31" t="s">
        <v>36</v>
      </c>
      <c r="Q303" s="31" t="s">
        <v>105</v>
      </c>
      <c r="R303" s="27">
        <v>0.7</v>
      </c>
      <c r="S303" s="31" t="s">
        <v>106</v>
      </c>
    </row>
    <row r="304" spans="1:19" x14ac:dyDescent="0.25">
      <c r="A304" s="31" t="s">
        <v>33</v>
      </c>
      <c r="B304" s="31" t="s">
        <v>33</v>
      </c>
      <c r="C304" s="30" t="s">
        <v>34</v>
      </c>
      <c r="D304" s="31">
        <v>40</v>
      </c>
      <c r="E304" s="31" t="s">
        <v>48</v>
      </c>
      <c r="F304" s="31" t="s">
        <v>629</v>
      </c>
      <c r="G304" s="31" t="s">
        <v>876</v>
      </c>
      <c r="H304" s="31" t="s">
        <v>107</v>
      </c>
      <c r="I304" s="31" t="s">
        <v>105</v>
      </c>
      <c r="J304" s="31" t="s">
        <v>230</v>
      </c>
      <c r="K304" s="31" t="s">
        <v>36</v>
      </c>
      <c r="L304" s="31" t="s">
        <v>36</v>
      </c>
      <c r="M304" s="31" t="s">
        <v>108</v>
      </c>
      <c r="N304" s="31" t="s">
        <v>109</v>
      </c>
      <c r="O304" s="31" t="s">
        <v>110</v>
      </c>
      <c r="P304" s="31" t="s">
        <v>111</v>
      </c>
      <c r="Q304" s="31" t="s">
        <v>112</v>
      </c>
      <c r="R304" s="38">
        <v>0.8</v>
      </c>
      <c r="S304" s="31" t="s">
        <v>36</v>
      </c>
    </row>
    <row r="305" spans="1:19" x14ac:dyDescent="0.25">
      <c r="A305" s="31"/>
      <c r="B305" s="31"/>
      <c r="C305" s="30" t="s">
        <v>967</v>
      </c>
      <c r="D305" s="31"/>
      <c r="E305" s="33">
        <v>8.57</v>
      </c>
      <c r="F305" s="33">
        <v>22.939999999999998</v>
      </c>
      <c r="G305" s="33">
        <v>61.83</v>
      </c>
      <c r="H305" s="33">
        <v>488.32</v>
      </c>
      <c r="I305" s="33">
        <v>0.11</v>
      </c>
      <c r="J305" s="33">
        <v>0.26</v>
      </c>
      <c r="K305" s="33">
        <v>1.02</v>
      </c>
      <c r="L305" s="33">
        <v>70.5</v>
      </c>
      <c r="M305" s="33">
        <v>1.07</v>
      </c>
      <c r="N305" s="33">
        <v>222.90999999999997</v>
      </c>
      <c r="O305" s="33">
        <v>207.54000000000002</v>
      </c>
      <c r="P305" s="33">
        <v>33.47</v>
      </c>
      <c r="Q305" s="33">
        <v>0.92</v>
      </c>
      <c r="R305" s="33">
        <v>1.9000000000000001</v>
      </c>
      <c r="S305" s="33">
        <v>16.649999999999999</v>
      </c>
    </row>
    <row r="306" spans="1:19" x14ac:dyDescent="0.25">
      <c r="A306" s="90" t="s">
        <v>968</v>
      </c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</row>
    <row r="307" spans="1:19" x14ac:dyDescent="0.25">
      <c r="A307" s="27" t="s">
        <v>150</v>
      </c>
      <c r="B307" s="27" t="s">
        <v>150</v>
      </c>
      <c r="C307" s="8" t="s">
        <v>1458</v>
      </c>
      <c r="D307" s="31" t="s">
        <v>29</v>
      </c>
      <c r="E307" s="31" t="s">
        <v>152</v>
      </c>
      <c r="F307" s="31" t="s">
        <v>153</v>
      </c>
      <c r="G307" s="31" t="s">
        <v>154</v>
      </c>
      <c r="H307" s="31" t="s">
        <v>155</v>
      </c>
      <c r="I307" s="31" t="s">
        <v>156</v>
      </c>
      <c r="J307" s="31" t="s">
        <v>1032</v>
      </c>
      <c r="K307" s="31" t="s">
        <v>103</v>
      </c>
      <c r="L307" s="31" t="s">
        <v>365</v>
      </c>
      <c r="M307" s="31" t="s">
        <v>36</v>
      </c>
      <c r="N307" s="31" t="s">
        <v>157</v>
      </c>
      <c r="O307" s="31" t="s">
        <v>158</v>
      </c>
      <c r="P307" s="31" t="s">
        <v>41</v>
      </c>
      <c r="Q307" s="31" t="s">
        <v>86</v>
      </c>
      <c r="R307" s="27">
        <v>3.8</v>
      </c>
      <c r="S307" s="31" t="s">
        <v>159</v>
      </c>
    </row>
    <row r="308" spans="1:19" x14ac:dyDescent="0.25">
      <c r="A308" s="58">
        <v>210102</v>
      </c>
      <c r="B308" s="58">
        <v>210102</v>
      </c>
      <c r="C308" s="8" t="s">
        <v>499</v>
      </c>
      <c r="D308" s="58">
        <v>100</v>
      </c>
      <c r="E308" s="58">
        <f>0.9*0.5</f>
        <v>0.45</v>
      </c>
      <c r="F308" s="58">
        <f>0.2*0.5</f>
        <v>0.1</v>
      </c>
      <c r="G308" s="58">
        <f>8.1*0.5</f>
        <v>4.05</v>
      </c>
      <c r="H308" s="58">
        <f>43*0.5</f>
        <v>21.5</v>
      </c>
      <c r="I308" s="58">
        <f>0.04*0.5</f>
        <v>0.02</v>
      </c>
      <c r="J308" s="58">
        <f>60*0.5</f>
        <v>30</v>
      </c>
      <c r="K308" s="58" t="s">
        <v>48</v>
      </c>
      <c r="L308" s="58">
        <f>0.03*0.5</f>
        <v>1.4999999999999999E-2</v>
      </c>
      <c r="M308" s="58">
        <v>0</v>
      </c>
      <c r="N308" s="58">
        <f>34*0.5</f>
        <v>17</v>
      </c>
      <c r="O308" s="58">
        <v>0</v>
      </c>
      <c r="P308" s="58">
        <f>13*0.5</f>
        <v>6.5</v>
      </c>
      <c r="Q308" s="58">
        <f>0.3*0.5</f>
        <v>0.15</v>
      </c>
      <c r="R308" s="58">
        <v>0</v>
      </c>
      <c r="S308" s="58">
        <v>1.75</v>
      </c>
    </row>
    <row r="309" spans="1:19" x14ac:dyDescent="0.25">
      <c r="A309" s="31"/>
      <c r="B309" s="31"/>
      <c r="C309" s="30" t="s">
        <v>967</v>
      </c>
      <c r="D309" s="31"/>
      <c r="E309" s="33">
        <v>13.85</v>
      </c>
      <c r="F309" s="33">
        <v>7</v>
      </c>
      <c r="G309" s="33">
        <v>38.900000000000006</v>
      </c>
      <c r="H309" s="33">
        <v>281</v>
      </c>
      <c r="I309" s="33">
        <v>0.12</v>
      </c>
      <c r="J309" s="33">
        <v>0.36</v>
      </c>
      <c r="K309" s="33">
        <v>1.3</v>
      </c>
      <c r="L309" s="33">
        <v>26.91</v>
      </c>
      <c r="M309" s="33">
        <v>0.59</v>
      </c>
      <c r="N309" s="33">
        <v>277.51</v>
      </c>
      <c r="O309" s="33">
        <v>242.72</v>
      </c>
      <c r="P309" s="33">
        <v>38.049999999999997</v>
      </c>
      <c r="Q309" s="33">
        <v>0.74</v>
      </c>
      <c r="R309" s="33">
        <v>3.8099999999999996</v>
      </c>
      <c r="S309" s="33">
        <v>21.06</v>
      </c>
    </row>
    <row r="310" spans="1:19" x14ac:dyDescent="0.25">
      <c r="A310" s="90" t="s">
        <v>973</v>
      </c>
      <c r="B310" s="90"/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</row>
    <row r="311" spans="1:19" x14ac:dyDescent="0.25">
      <c r="A311" s="31" t="s">
        <v>698</v>
      </c>
      <c r="B311" s="31" t="s">
        <v>698</v>
      </c>
      <c r="C311" s="30" t="s">
        <v>699</v>
      </c>
      <c r="D311" s="31" t="s">
        <v>76</v>
      </c>
      <c r="E311" s="31" t="s">
        <v>287</v>
      </c>
      <c r="F311" s="31" t="s">
        <v>812</v>
      </c>
      <c r="G311" s="31" t="s">
        <v>474</v>
      </c>
      <c r="H311" s="31" t="s">
        <v>1276</v>
      </c>
      <c r="I311" s="31" t="s">
        <v>123</v>
      </c>
      <c r="J311" s="31" t="s">
        <v>156</v>
      </c>
      <c r="K311" s="31">
        <v>6.55</v>
      </c>
      <c r="L311" s="31" t="s">
        <v>36</v>
      </c>
      <c r="M311" s="31">
        <v>0</v>
      </c>
      <c r="N311" s="31" t="s">
        <v>1277</v>
      </c>
      <c r="O311" s="31" t="s">
        <v>1278</v>
      </c>
      <c r="P311" s="31" t="s">
        <v>1279</v>
      </c>
      <c r="Q311" s="31" t="s">
        <v>1280</v>
      </c>
      <c r="R311" s="38">
        <v>0</v>
      </c>
      <c r="S311" s="31" t="s">
        <v>1281</v>
      </c>
    </row>
    <row r="312" spans="1:19" x14ac:dyDescent="0.25">
      <c r="A312" s="31" t="s">
        <v>708</v>
      </c>
      <c r="B312" s="31" t="s">
        <v>709</v>
      </c>
      <c r="C312" s="30" t="s">
        <v>710</v>
      </c>
      <c r="D312" s="31" t="s">
        <v>951</v>
      </c>
      <c r="E312" s="31" t="s">
        <v>1282</v>
      </c>
      <c r="F312" s="31" t="s">
        <v>1283</v>
      </c>
      <c r="G312" s="31" t="s">
        <v>1284</v>
      </c>
      <c r="H312" s="31" t="s">
        <v>1285</v>
      </c>
      <c r="I312" s="31" t="s">
        <v>187</v>
      </c>
      <c r="J312" s="31" t="s">
        <v>102</v>
      </c>
      <c r="K312" s="31" t="s">
        <v>1286</v>
      </c>
      <c r="L312" s="31" t="s">
        <v>1287</v>
      </c>
      <c r="M312" s="31">
        <v>0.5</v>
      </c>
      <c r="N312" s="31" t="s">
        <v>1288</v>
      </c>
      <c r="O312" s="31" t="s">
        <v>1289</v>
      </c>
      <c r="P312" s="31" t="s">
        <v>1290</v>
      </c>
      <c r="Q312" s="31" t="s">
        <v>1291</v>
      </c>
      <c r="R312" s="31">
        <v>0.6</v>
      </c>
      <c r="S312" s="31" t="s">
        <v>443</v>
      </c>
    </row>
    <row r="313" spans="1:19" x14ac:dyDescent="0.25">
      <c r="A313" s="59" t="s">
        <v>74</v>
      </c>
      <c r="B313" s="59" t="s">
        <v>74</v>
      </c>
      <c r="C313" s="3" t="s">
        <v>75</v>
      </c>
      <c r="D313" s="59" t="s">
        <v>76</v>
      </c>
      <c r="E313" s="31" t="s">
        <v>860</v>
      </c>
      <c r="F313" s="31" t="s">
        <v>1156</v>
      </c>
      <c r="G313" s="31" t="s">
        <v>1292</v>
      </c>
      <c r="H313" s="31" t="s">
        <v>1293</v>
      </c>
      <c r="I313" s="31" t="s">
        <v>219</v>
      </c>
      <c r="J313" s="31" t="s">
        <v>663</v>
      </c>
      <c r="K313" s="31" t="s">
        <v>181</v>
      </c>
      <c r="L313" s="31" t="s">
        <v>1294</v>
      </c>
      <c r="M313" s="31">
        <v>0</v>
      </c>
      <c r="N313" s="31" t="s">
        <v>1295</v>
      </c>
      <c r="O313" s="31" t="s">
        <v>1296</v>
      </c>
      <c r="P313" s="31" t="s">
        <v>611</v>
      </c>
      <c r="Q313" s="31" t="s">
        <v>407</v>
      </c>
      <c r="R313" s="27">
        <v>0.9</v>
      </c>
      <c r="S313" s="31" t="s">
        <v>712</v>
      </c>
    </row>
    <row r="314" spans="1:19" x14ac:dyDescent="0.25">
      <c r="A314" s="31" t="s">
        <v>81</v>
      </c>
      <c r="B314" s="31" t="s">
        <v>82</v>
      </c>
      <c r="C314" s="30" t="s">
        <v>83</v>
      </c>
      <c r="D314" s="31">
        <v>200</v>
      </c>
      <c r="E314" s="31">
        <v>9.85</v>
      </c>
      <c r="F314" s="31" t="s">
        <v>1016</v>
      </c>
      <c r="G314" s="31" t="s">
        <v>1017</v>
      </c>
      <c r="H314" s="31" t="s">
        <v>1018</v>
      </c>
      <c r="I314" s="31">
        <v>0.4</v>
      </c>
      <c r="J314" s="31" t="s">
        <v>85</v>
      </c>
      <c r="K314" s="31" t="s">
        <v>36</v>
      </c>
      <c r="L314" s="31" t="s">
        <v>552</v>
      </c>
      <c r="M314" s="31">
        <v>0</v>
      </c>
      <c r="N314" s="31" t="s">
        <v>1019</v>
      </c>
      <c r="O314" s="31" t="s">
        <v>1020</v>
      </c>
      <c r="P314" s="31" t="s">
        <v>1021</v>
      </c>
      <c r="Q314" s="31" t="s">
        <v>229</v>
      </c>
      <c r="R314" s="27">
        <v>1.1000000000000001</v>
      </c>
      <c r="S314" s="31" t="s">
        <v>1022</v>
      </c>
    </row>
    <row r="315" spans="1:19" x14ac:dyDescent="0.25">
      <c r="A315" s="31" t="s">
        <v>721</v>
      </c>
      <c r="B315" s="31" t="s">
        <v>722</v>
      </c>
      <c r="C315" s="30" t="s">
        <v>1297</v>
      </c>
      <c r="D315" s="31" t="s">
        <v>29</v>
      </c>
      <c r="E315" s="31" t="s">
        <v>36</v>
      </c>
      <c r="F315" s="31" t="s">
        <v>36</v>
      </c>
      <c r="G315" s="31" t="s">
        <v>194</v>
      </c>
      <c r="H315" s="31" t="s">
        <v>195</v>
      </c>
      <c r="I315" s="31" t="s">
        <v>36</v>
      </c>
      <c r="J315" s="31" t="s">
        <v>230</v>
      </c>
      <c r="K315" s="31" t="s">
        <v>931</v>
      </c>
      <c r="L315" s="31" t="s">
        <v>36</v>
      </c>
      <c r="M315" s="31" t="s">
        <v>176</v>
      </c>
      <c r="N315" s="31" t="s">
        <v>723</v>
      </c>
      <c r="O315" s="31" t="s">
        <v>265</v>
      </c>
      <c r="P315" s="31" t="s">
        <v>666</v>
      </c>
      <c r="Q315" s="31" t="s">
        <v>546</v>
      </c>
      <c r="R315" s="38">
        <v>0.6</v>
      </c>
      <c r="S315" s="31" t="s">
        <v>36</v>
      </c>
    </row>
    <row r="316" spans="1:19" x14ac:dyDescent="0.25">
      <c r="A316" s="27">
        <v>120158</v>
      </c>
      <c r="B316" s="27">
        <v>120158</v>
      </c>
      <c r="C316" s="3" t="s">
        <v>1465</v>
      </c>
      <c r="D316" s="27">
        <v>20</v>
      </c>
      <c r="E316" s="31" t="s">
        <v>153</v>
      </c>
      <c r="F316" s="31" t="s">
        <v>196</v>
      </c>
      <c r="G316" s="31" t="s">
        <v>197</v>
      </c>
      <c r="H316" s="31" t="s">
        <v>198</v>
      </c>
      <c r="I316" s="31" t="s">
        <v>199</v>
      </c>
      <c r="J316" s="31" t="s">
        <v>230</v>
      </c>
      <c r="K316" s="31" t="s">
        <v>36</v>
      </c>
      <c r="L316" s="31" t="s">
        <v>36</v>
      </c>
      <c r="M316" s="31" t="s">
        <v>200</v>
      </c>
      <c r="N316" s="31" t="s">
        <v>201</v>
      </c>
      <c r="O316" s="31" t="s">
        <v>202</v>
      </c>
      <c r="P316" s="31" t="s">
        <v>203</v>
      </c>
      <c r="Q316" s="31" t="s">
        <v>148</v>
      </c>
      <c r="R316" s="27">
        <v>1.2</v>
      </c>
      <c r="S316" s="31" t="s">
        <v>36</v>
      </c>
    </row>
    <row r="317" spans="1:19" x14ac:dyDescent="0.25">
      <c r="A317" s="31" t="s">
        <v>65</v>
      </c>
      <c r="B317" s="31" t="s">
        <v>65</v>
      </c>
      <c r="C317" s="10" t="s">
        <v>1460</v>
      </c>
      <c r="D317" s="31">
        <v>40</v>
      </c>
      <c r="E317" s="31" t="s">
        <v>266</v>
      </c>
      <c r="F317" s="31" t="s">
        <v>267</v>
      </c>
      <c r="G317" s="31" t="s">
        <v>268</v>
      </c>
      <c r="H317" s="31" t="s">
        <v>113</v>
      </c>
      <c r="I317" s="31" t="s">
        <v>105</v>
      </c>
      <c r="J317" s="31" t="s">
        <v>230</v>
      </c>
      <c r="K317" s="31" t="s">
        <v>36</v>
      </c>
      <c r="L317" s="31" t="s">
        <v>36</v>
      </c>
      <c r="M317" s="31" t="s">
        <v>114</v>
      </c>
      <c r="N317" s="31" t="s">
        <v>115</v>
      </c>
      <c r="O317" s="31" t="s">
        <v>115</v>
      </c>
      <c r="P317" s="31" t="s">
        <v>116</v>
      </c>
      <c r="Q317" s="31" t="s">
        <v>117</v>
      </c>
      <c r="R317" s="27">
        <v>0.2</v>
      </c>
      <c r="S317" s="31" t="s">
        <v>69</v>
      </c>
    </row>
    <row r="318" spans="1:19" x14ac:dyDescent="0.25">
      <c r="A318" s="31"/>
      <c r="B318" s="31"/>
      <c r="C318" s="30" t="s">
        <v>967</v>
      </c>
      <c r="D318" s="31"/>
      <c r="E318" s="33">
        <v>31.180000000000003</v>
      </c>
      <c r="F318" s="33">
        <v>29.36</v>
      </c>
      <c r="G318" s="33">
        <v>143.4</v>
      </c>
      <c r="H318" s="33">
        <v>943.92999999999984</v>
      </c>
      <c r="I318" s="33">
        <v>0.71000000000000008</v>
      </c>
      <c r="J318" s="33">
        <v>0.35000000000000009</v>
      </c>
      <c r="K318" s="33">
        <v>48.3</v>
      </c>
      <c r="L318" s="33">
        <v>74.5</v>
      </c>
      <c r="M318" s="33">
        <v>1.43</v>
      </c>
      <c r="N318" s="33">
        <v>306.39</v>
      </c>
      <c r="O318" s="33">
        <v>437.7</v>
      </c>
      <c r="P318" s="33">
        <v>120.36</v>
      </c>
      <c r="Q318" s="33">
        <v>5.0100000000000007</v>
      </c>
      <c r="R318" s="33">
        <v>4.6000000000000005</v>
      </c>
      <c r="S318" s="33">
        <v>19.940000000000001</v>
      </c>
    </row>
    <row r="319" spans="1:19" x14ac:dyDescent="0.25">
      <c r="A319" s="90" t="s">
        <v>1007</v>
      </c>
      <c r="B319" s="90"/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</row>
    <row r="320" spans="1:19" x14ac:dyDescent="0.25">
      <c r="A320" s="27">
        <v>160223</v>
      </c>
      <c r="B320" s="27">
        <v>160223</v>
      </c>
      <c r="C320" s="30" t="s">
        <v>70</v>
      </c>
      <c r="D320" s="31" t="s">
        <v>29</v>
      </c>
      <c r="E320" s="31" t="s">
        <v>153</v>
      </c>
      <c r="F320" s="31" t="s">
        <v>551</v>
      </c>
      <c r="G320" s="31" t="s">
        <v>901</v>
      </c>
      <c r="H320" s="31" t="s">
        <v>902</v>
      </c>
      <c r="I320" s="31" t="s">
        <v>105</v>
      </c>
      <c r="J320" s="31" t="s">
        <v>663</v>
      </c>
      <c r="K320" s="31" t="s">
        <v>300</v>
      </c>
      <c r="L320" s="31" t="s">
        <v>71</v>
      </c>
      <c r="M320" s="31" t="s">
        <v>36</v>
      </c>
      <c r="N320" s="31" t="s">
        <v>903</v>
      </c>
      <c r="O320" s="31" t="s">
        <v>724</v>
      </c>
      <c r="P320" s="31" t="s">
        <v>274</v>
      </c>
      <c r="Q320" s="31" t="s">
        <v>102</v>
      </c>
      <c r="R320" s="27">
        <v>0.8</v>
      </c>
      <c r="S320" s="31" t="s">
        <v>545</v>
      </c>
    </row>
    <row r="321" spans="1:19" x14ac:dyDescent="0.25">
      <c r="A321" s="29">
        <v>170606</v>
      </c>
      <c r="B321" s="27" t="s">
        <v>725</v>
      </c>
      <c r="C321" s="32" t="s">
        <v>726</v>
      </c>
      <c r="D321" s="31" t="s">
        <v>47</v>
      </c>
      <c r="E321" s="31" t="s">
        <v>727</v>
      </c>
      <c r="F321" s="31" t="s">
        <v>630</v>
      </c>
      <c r="G321" s="31" t="s">
        <v>728</v>
      </c>
      <c r="H321" s="31" t="s">
        <v>729</v>
      </c>
      <c r="I321" s="31" t="s">
        <v>199</v>
      </c>
      <c r="J321" s="31" t="s">
        <v>156</v>
      </c>
      <c r="K321" s="31" t="s">
        <v>85</v>
      </c>
      <c r="L321" s="31" t="s">
        <v>730</v>
      </c>
      <c r="M321" s="31" t="s">
        <v>731</v>
      </c>
      <c r="N321" s="31" t="s">
        <v>732</v>
      </c>
      <c r="O321" s="31" t="s">
        <v>733</v>
      </c>
      <c r="P321" s="31" t="s">
        <v>734</v>
      </c>
      <c r="Q321" s="31" t="s">
        <v>731</v>
      </c>
      <c r="R321" s="31" t="s">
        <v>230</v>
      </c>
      <c r="S321" s="31" t="s">
        <v>735</v>
      </c>
    </row>
    <row r="322" spans="1:19" x14ac:dyDescent="0.25">
      <c r="A322" s="31"/>
      <c r="B322" s="31"/>
      <c r="C322" s="30" t="s">
        <v>967</v>
      </c>
      <c r="D322" s="31"/>
      <c r="E322" s="33">
        <f>+E320+E321</f>
        <v>4.3</v>
      </c>
      <c r="F322" s="33">
        <f t="shared" ref="F322:S322" si="32">+F320+F321</f>
        <v>11.95</v>
      </c>
      <c r="G322" s="33">
        <f t="shared" si="32"/>
        <v>44.099999999999994</v>
      </c>
      <c r="H322" s="33">
        <f t="shared" si="32"/>
        <v>309.35000000000002</v>
      </c>
      <c r="I322" s="33">
        <f t="shared" si="32"/>
        <v>0.06</v>
      </c>
      <c r="J322" s="33">
        <f t="shared" si="32"/>
        <v>0.19</v>
      </c>
      <c r="K322" s="33">
        <f t="shared" si="32"/>
        <v>0.63</v>
      </c>
      <c r="L322" s="33">
        <f t="shared" si="32"/>
        <v>45.010000000000005</v>
      </c>
      <c r="M322" s="33">
        <f t="shared" si="32"/>
        <v>0.53</v>
      </c>
      <c r="N322" s="33">
        <f t="shared" si="32"/>
        <v>133.72999999999999</v>
      </c>
      <c r="O322" s="33">
        <f t="shared" si="32"/>
        <v>128.75</v>
      </c>
      <c r="P322" s="33">
        <f t="shared" si="32"/>
        <v>19.82</v>
      </c>
      <c r="Q322" s="33">
        <f t="shared" si="32"/>
        <v>0.63</v>
      </c>
      <c r="R322" s="33">
        <f t="shared" si="32"/>
        <v>0.81</v>
      </c>
      <c r="S322" s="33">
        <f t="shared" si="32"/>
        <v>11.97</v>
      </c>
    </row>
    <row r="323" spans="1:19" x14ac:dyDescent="0.25">
      <c r="A323" s="90" t="s">
        <v>1011</v>
      </c>
      <c r="B323" s="90"/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</row>
    <row r="324" spans="1:19" x14ac:dyDescent="0.25">
      <c r="A324" s="31" t="s">
        <v>736</v>
      </c>
      <c r="B324" s="31" t="s">
        <v>737</v>
      </c>
      <c r="C324" s="30" t="s">
        <v>738</v>
      </c>
      <c r="D324" s="31">
        <v>100</v>
      </c>
      <c r="E324" s="31" t="s">
        <v>1298</v>
      </c>
      <c r="F324" s="31" t="s">
        <v>464</v>
      </c>
      <c r="G324" s="31" t="s">
        <v>571</v>
      </c>
      <c r="H324" s="31" t="s">
        <v>1299</v>
      </c>
      <c r="I324" s="31" t="s">
        <v>219</v>
      </c>
      <c r="J324" s="31" t="s">
        <v>373</v>
      </c>
      <c r="K324" s="31" t="s">
        <v>1300</v>
      </c>
      <c r="L324" s="31" t="s">
        <v>1301</v>
      </c>
      <c r="M324" s="31" t="s">
        <v>1302</v>
      </c>
      <c r="N324" s="31" t="s">
        <v>1303</v>
      </c>
      <c r="O324" s="31" t="s">
        <v>1304</v>
      </c>
      <c r="P324" s="31" t="s">
        <v>1305</v>
      </c>
      <c r="Q324" s="31" t="s">
        <v>265</v>
      </c>
      <c r="R324" s="38">
        <v>0.9</v>
      </c>
      <c r="S324" s="31" t="s">
        <v>1306</v>
      </c>
    </row>
    <row r="325" spans="1:19" x14ac:dyDescent="0.25">
      <c r="A325" s="31" t="s">
        <v>747</v>
      </c>
      <c r="B325" s="31" t="s">
        <v>748</v>
      </c>
      <c r="C325" s="57" t="s">
        <v>749</v>
      </c>
      <c r="D325" s="31">
        <v>200</v>
      </c>
      <c r="E325" s="31">
        <v>2.2799999999999998</v>
      </c>
      <c r="F325" s="31">
        <v>2.76</v>
      </c>
      <c r="G325" s="31">
        <v>13.08</v>
      </c>
      <c r="H325" s="31">
        <v>86.28</v>
      </c>
      <c r="I325" s="31" t="s">
        <v>187</v>
      </c>
      <c r="J325" s="31" t="s">
        <v>426</v>
      </c>
      <c r="K325" s="31" t="s">
        <v>1307</v>
      </c>
      <c r="L325" s="31" t="s">
        <v>36</v>
      </c>
      <c r="M325" s="31" t="s">
        <v>532</v>
      </c>
      <c r="N325" s="31" t="s">
        <v>1308</v>
      </c>
      <c r="O325" s="31" t="s">
        <v>1309</v>
      </c>
      <c r="P325" s="31" t="s">
        <v>1310</v>
      </c>
      <c r="Q325" s="31" t="s">
        <v>144</v>
      </c>
      <c r="R325" s="31" t="s">
        <v>663</v>
      </c>
      <c r="S325" s="31" t="s">
        <v>701</v>
      </c>
    </row>
    <row r="326" spans="1:19" x14ac:dyDescent="0.25">
      <c r="A326" s="69" t="s">
        <v>293</v>
      </c>
      <c r="B326" s="69" t="s">
        <v>293</v>
      </c>
      <c r="C326" s="57" t="s">
        <v>294</v>
      </c>
      <c r="D326" s="58" t="s">
        <v>29</v>
      </c>
      <c r="E326" s="58" t="s">
        <v>36</v>
      </c>
      <c r="F326" s="58" t="s">
        <v>36</v>
      </c>
      <c r="G326" s="58" t="s">
        <v>146</v>
      </c>
      <c r="H326" s="58" t="s">
        <v>147</v>
      </c>
      <c r="I326" s="58" t="s">
        <v>36</v>
      </c>
      <c r="J326" s="58" t="s">
        <v>36</v>
      </c>
      <c r="K326" s="58" t="s">
        <v>36</v>
      </c>
      <c r="L326" s="58">
        <v>0</v>
      </c>
      <c r="M326" s="58" t="s">
        <v>36</v>
      </c>
      <c r="N326" s="58" t="s">
        <v>148</v>
      </c>
      <c r="O326" s="58" t="s">
        <v>36</v>
      </c>
      <c r="P326" s="58" t="s">
        <v>36</v>
      </c>
      <c r="Q326" s="58" t="s">
        <v>123</v>
      </c>
      <c r="R326" s="58">
        <v>0</v>
      </c>
      <c r="S326" s="58" t="s">
        <v>36</v>
      </c>
    </row>
    <row r="327" spans="1:19" x14ac:dyDescent="0.25">
      <c r="A327" s="58" t="s">
        <v>563</v>
      </c>
      <c r="B327" s="58" t="s">
        <v>563</v>
      </c>
      <c r="C327" s="71" t="s">
        <v>758</v>
      </c>
      <c r="D327" s="58">
        <v>10</v>
      </c>
      <c r="E327" s="58">
        <f>6.9*0.1</f>
        <v>0.69000000000000006</v>
      </c>
      <c r="F327" s="58">
        <f>22*0.1</f>
        <v>2.2000000000000002</v>
      </c>
      <c r="G327" s="58">
        <f>48*0.1</f>
        <v>4.8000000000000007</v>
      </c>
      <c r="H327" s="58">
        <f>417.6*0.1</f>
        <v>41.760000000000005</v>
      </c>
      <c r="I327" s="58">
        <f>0.09*0.1</f>
        <v>8.9999999999999993E-3</v>
      </c>
      <c r="J327" s="58">
        <v>0</v>
      </c>
      <c r="K327" s="58">
        <v>0</v>
      </c>
      <c r="L327" s="58">
        <f>0.14*0.1</f>
        <v>1.4000000000000002E-2</v>
      </c>
      <c r="M327" s="58">
        <v>0</v>
      </c>
      <c r="N327" s="58">
        <f>34.45*0.1</f>
        <v>3.4450000000000003</v>
      </c>
      <c r="O327" s="58">
        <v>0</v>
      </c>
      <c r="P327" s="58">
        <f>51.24*0.1</f>
        <v>5.1240000000000006</v>
      </c>
      <c r="Q327" s="58">
        <f>3.3*0.1</f>
        <v>0.33</v>
      </c>
      <c r="R327" s="58">
        <v>0</v>
      </c>
      <c r="S327" s="58">
        <v>4</v>
      </c>
    </row>
    <row r="328" spans="1:19" ht="25.5" x14ac:dyDescent="0.25">
      <c r="A328" s="58" t="s">
        <v>37</v>
      </c>
      <c r="B328" s="58" t="s">
        <v>38</v>
      </c>
      <c r="C328" s="3" t="s">
        <v>39</v>
      </c>
      <c r="D328" s="31" t="s">
        <v>40</v>
      </c>
      <c r="E328" s="31" t="s">
        <v>219</v>
      </c>
      <c r="F328" s="31" t="s">
        <v>778</v>
      </c>
      <c r="G328" s="31" t="s">
        <v>219</v>
      </c>
      <c r="H328" s="31" t="s">
        <v>101</v>
      </c>
      <c r="I328" s="31" t="s">
        <v>36</v>
      </c>
      <c r="J328" s="31" t="s">
        <v>230</v>
      </c>
      <c r="K328" s="31" t="s">
        <v>36</v>
      </c>
      <c r="L328" s="31" t="s">
        <v>41</v>
      </c>
      <c r="M328" s="31" t="s">
        <v>102</v>
      </c>
      <c r="N328" s="31" t="s">
        <v>103</v>
      </c>
      <c r="O328" s="31" t="s">
        <v>104</v>
      </c>
      <c r="P328" s="31" t="s">
        <v>36</v>
      </c>
      <c r="Q328" s="31" t="s">
        <v>105</v>
      </c>
      <c r="R328" s="27">
        <v>0</v>
      </c>
      <c r="S328" s="31" t="s">
        <v>106</v>
      </c>
    </row>
    <row r="329" spans="1:19" x14ac:dyDescent="0.25">
      <c r="A329" s="31" t="s">
        <v>33</v>
      </c>
      <c r="B329" s="31" t="s">
        <v>33</v>
      </c>
      <c r="C329" s="30" t="s">
        <v>34</v>
      </c>
      <c r="D329" s="31" t="s">
        <v>35</v>
      </c>
      <c r="E329" s="31" t="s">
        <v>153</v>
      </c>
      <c r="F329" s="31" t="s">
        <v>196</v>
      </c>
      <c r="G329" s="31" t="s">
        <v>197</v>
      </c>
      <c r="H329" s="31" t="s">
        <v>198</v>
      </c>
      <c r="I329" s="31" t="s">
        <v>199</v>
      </c>
      <c r="J329" s="31" t="s">
        <v>230</v>
      </c>
      <c r="K329" s="31" t="s">
        <v>36</v>
      </c>
      <c r="L329" s="31" t="s">
        <v>36</v>
      </c>
      <c r="M329" s="31" t="s">
        <v>200</v>
      </c>
      <c r="N329" s="31" t="s">
        <v>201</v>
      </c>
      <c r="O329" s="31" t="s">
        <v>202</v>
      </c>
      <c r="P329" s="31" t="s">
        <v>203</v>
      </c>
      <c r="Q329" s="31" t="s">
        <v>148</v>
      </c>
      <c r="R329" s="38">
        <v>0.8</v>
      </c>
      <c r="S329" s="31" t="s">
        <v>36</v>
      </c>
    </row>
    <row r="330" spans="1:19" x14ac:dyDescent="0.25">
      <c r="A330" s="31" t="s">
        <v>65</v>
      </c>
      <c r="B330" s="31" t="s">
        <v>65</v>
      </c>
      <c r="C330" s="30" t="s">
        <v>66</v>
      </c>
      <c r="D330" s="31" t="s">
        <v>35</v>
      </c>
      <c r="E330" s="31" t="s">
        <v>204</v>
      </c>
      <c r="F330" s="31" t="s">
        <v>90</v>
      </c>
      <c r="G330" s="31" t="s">
        <v>205</v>
      </c>
      <c r="H330" s="31" t="s">
        <v>206</v>
      </c>
      <c r="I330" s="31" t="s">
        <v>199</v>
      </c>
      <c r="J330" s="31" t="s">
        <v>230</v>
      </c>
      <c r="K330" s="31" t="s">
        <v>36</v>
      </c>
      <c r="L330" s="31" t="s">
        <v>36</v>
      </c>
      <c r="M330" s="31" t="s">
        <v>207</v>
      </c>
      <c r="N330" s="31" t="s">
        <v>208</v>
      </c>
      <c r="O330" s="31" t="s">
        <v>208</v>
      </c>
      <c r="P330" s="31" t="s">
        <v>209</v>
      </c>
      <c r="Q330" s="31" t="s">
        <v>210</v>
      </c>
      <c r="R330" s="27">
        <v>0</v>
      </c>
      <c r="S330" s="31" t="s">
        <v>211</v>
      </c>
    </row>
    <row r="331" spans="1:19" x14ac:dyDescent="0.25">
      <c r="A331" s="31"/>
      <c r="B331" s="31"/>
      <c r="C331" s="30" t="s">
        <v>967</v>
      </c>
      <c r="D331" s="31"/>
      <c r="E331" s="33">
        <v>22.990000000000002</v>
      </c>
      <c r="F331" s="33">
        <v>21.94</v>
      </c>
      <c r="G331" s="33">
        <v>92.470000000000013</v>
      </c>
      <c r="H331" s="33">
        <v>660.09</v>
      </c>
      <c r="I331" s="33">
        <v>0.28000000000000003</v>
      </c>
      <c r="J331" s="33">
        <v>0.26</v>
      </c>
      <c r="K331" s="33">
        <v>15.629999999999999</v>
      </c>
      <c r="L331" s="33">
        <v>45.66</v>
      </c>
      <c r="M331" s="33">
        <v>7.9499999999999993</v>
      </c>
      <c r="N331" s="33">
        <v>186.87</v>
      </c>
      <c r="O331" s="33">
        <v>388.18</v>
      </c>
      <c r="P331" s="33">
        <v>73.069999999999993</v>
      </c>
      <c r="Q331" s="33">
        <v>5.27</v>
      </c>
      <c r="R331" s="33">
        <v>1.83</v>
      </c>
      <c r="S331" s="33">
        <v>18.439999999999998</v>
      </c>
    </row>
    <row r="332" spans="1:19" x14ac:dyDescent="0.25">
      <c r="A332" s="90" t="s">
        <v>1024</v>
      </c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</row>
    <row r="333" spans="1:19" x14ac:dyDescent="0.25">
      <c r="A333" s="31" t="s">
        <v>376</v>
      </c>
      <c r="B333" s="31" t="s">
        <v>376</v>
      </c>
      <c r="C333" s="30" t="s">
        <v>1070</v>
      </c>
      <c r="D333" s="31" t="s">
        <v>377</v>
      </c>
      <c r="E333" s="31" t="s">
        <v>378</v>
      </c>
      <c r="F333" s="31" t="s">
        <v>207</v>
      </c>
      <c r="G333" s="31" t="s">
        <v>379</v>
      </c>
      <c r="H333" s="31" t="s">
        <v>380</v>
      </c>
      <c r="I333" s="31" t="s">
        <v>176</v>
      </c>
      <c r="J333" s="31">
        <v>0.1</v>
      </c>
      <c r="K333" s="31">
        <v>0</v>
      </c>
      <c r="L333" s="31">
        <v>598</v>
      </c>
      <c r="M333" s="31">
        <v>0</v>
      </c>
      <c r="N333" s="31" t="s">
        <v>381</v>
      </c>
      <c r="O333" s="31">
        <v>341.2</v>
      </c>
      <c r="P333" s="31" t="s">
        <v>383</v>
      </c>
      <c r="Q333" s="31">
        <v>4.54</v>
      </c>
      <c r="R333" s="27">
        <v>0.6</v>
      </c>
      <c r="S333" s="31">
        <v>30.6</v>
      </c>
    </row>
    <row r="334" spans="1:19" x14ac:dyDescent="0.25">
      <c r="A334" s="31"/>
      <c r="B334" s="31"/>
      <c r="C334" s="30" t="s">
        <v>967</v>
      </c>
      <c r="D334" s="31"/>
      <c r="E334" s="33" t="str">
        <f>+E333</f>
        <v>1,62</v>
      </c>
      <c r="F334" s="33" t="str">
        <f t="shared" ref="F334:S334" si="33">+F333</f>
        <v>0,36</v>
      </c>
      <c r="G334" s="33" t="str">
        <f t="shared" si="33"/>
        <v>14,58</v>
      </c>
      <c r="H334" s="33" t="str">
        <f t="shared" si="33"/>
        <v>77,40</v>
      </c>
      <c r="I334" s="33" t="str">
        <f t="shared" si="33"/>
        <v>0,07</v>
      </c>
      <c r="J334" s="33">
        <f t="shared" si="33"/>
        <v>0.1</v>
      </c>
      <c r="K334" s="33">
        <f t="shared" si="33"/>
        <v>0</v>
      </c>
      <c r="L334" s="33">
        <f t="shared" si="33"/>
        <v>598</v>
      </c>
      <c r="M334" s="33">
        <f t="shared" si="33"/>
        <v>0</v>
      </c>
      <c r="N334" s="33" t="str">
        <f t="shared" si="33"/>
        <v>61,20</v>
      </c>
      <c r="O334" s="33">
        <f t="shared" si="33"/>
        <v>341.2</v>
      </c>
      <c r="P334" s="33" t="str">
        <f t="shared" si="33"/>
        <v>23,40</v>
      </c>
      <c r="Q334" s="33">
        <f t="shared" si="33"/>
        <v>4.54</v>
      </c>
      <c r="R334" s="33">
        <f t="shared" si="33"/>
        <v>0.6</v>
      </c>
      <c r="S334" s="33">
        <f t="shared" si="33"/>
        <v>30.6</v>
      </c>
    </row>
    <row r="335" spans="1:19" x14ac:dyDescent="0.25">
      <c r="A335" s="31"/>
      <c r="B335" s="31"/>
      <c r="C335" s="30" t="s">
        <v>1029</v>
      </c>
      <c r="D335" s="31"/>
      <c r="E335" s="33">
        <f t="shared" ref="E335:S335" si="34">+E334+E331+E322+E318+E309+E305</f>
        <v>82.509999999999991</v>
      </c>
      <c r="F335" s="33">
        <f t="shared" si="34"/>
        <v>93.55</v>
      </c>
      <c r="G335" s="33">
        <f t="shared" si="34"/>
        <v>395.28000000000003</v>
      </c>
      <c r="H335" s="33">
        <f t="shared" si="34"/>
        <v>2760.09</v>
      </c>
      <c r="I335" s="33">
        <f t="shared" si="34"/>
        <v>1.3500000000000003</v>
      </c>
      <c r="J335" s="33">
        <f t="shared" si="34"/>
        <v>1.5200000000000002</v>
      </c>
      <c r="K335" s="33">
        <f t="shared" si="34"/>
        <v>66.88</v>
      </c>
      <c r="L335" s="33">
        <f t="shared" si="34"/>
        <v>860.57999999999993</v>
      </c>
      <c r="M335" s="33">
        <f t="shared" si="34"/>
        <v>11.569999999999999</v>
      </c>
      <c r="N335" s="33">
        <f t="shared" si="34"/>
        <v>1188.6099999999999</v>
      </c>
      <c r="O335" s="33">
        <f t="shared" si="34"/>
        <v>1746.09</v>
      </c>
      <c r="P335" s="33">
        <f t="shared" si="34"/>
        <v>308.16999999999996</v>
      </c>
      <c r="Q335" s="33">
        <f t="shared" si="34"/>
        <v>17.11</v>
      </c>
      <c r="R335" s="33">
        <f t="shared" si="34"/>
        <v>13.55</v>
      </c>
      <c r="S335" s="33">
        <f t="shared" si="34"/>
        <v>118.66</v>
      </c>
    </row>
    <row r="336" spans="1:19" x14ac:dyDescent="0.25">
      <c r="A336" s="31"/>
      <c r="B336" s="31"/>
      <c r="C336" s="30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27"/>
      <c r="S336" s="31"/>
    </row>
    <row r="337" spans="1:19" x14ac:dyDescent="0.25">
      <c r="A337" s="31"/>
      <c r="B337" s="31"/>
      <c r="C337" s="30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8"/>
      <c r="S337" s="31"/>
    </row>
    <row r="338" spans="1:19" ht="14.45" customHeight="1" x14ac:dyDescent="0.25">
      <c r="A338" s="88" t="s">
        <v>937</v>
      </c>
      <c r="B338" s="88" t="s">
        <v>938</v>
      </c>
      <c r="C338" s="90" t="s">
        <v>126</v>
      </c>
      <c r="D338" s="92" t="s">
        <v>932</v>
      </c>
      <c r="E338" s="92" t="s">
        <v>8</v>
      </c>
      <c r="F338" s="92" t="s">
        <v>9</v>
      </c>
      <c r="G338" s="88" t="s">
        <v>933</v>
      </c>
      <c r="H338" s="88" t="s">
        <v>934</v>
      </c>
      <c r="I338" s="92" t="s">
        <v>935</v>
      </c>
      <c r="J338" s="92"/>
      <c r="K338" s="92"/>
      <c r="L338" s="92"/>
      <c r="M338" s="92"/>
      <c r="N338" s="92" t="s">
        <v>936</v>
      </c>
      <c r="O338" s="92"/>
      <c r="P338" s="92"/>
      <c r="Q338" s="92"/>
      <c r="R338" s="92"/>
      <c r="S338" s="92"/>
    </row>
    <row r="339" spans="1:19" x14ac:dyDescent="0.25">
      <c r="A339" s="88"/>
      <c r="B339" s="88"/>
      <c r="C339" s="90"/>
      <c r="D339" s="92"/>
      <c r="E339" s="92"/>
      <c r="F339" s="92"/>
      <c r="G339" s="88"/>
      <c r="H339" s="88"/>
      <c r="I339" s="88" t="s">
        <v>939</v>
      </c>
      <c r="J339" s="88" t="s">
        <v>940</v>
      </c>
      <c r="K339" s="88" t="s">
        <v>941</v>
      </c>
      <c r="L339" s="88" t="s">
        <v>942</v>
      </c>
      <c r="M339" s="91" t="s">
        <v>943</v>
      </c>
      <c r="N339" s="88" t="s">
        <v>944</v>
      </c>
      <c r="O339" s="88" t="s">
        <v>945</v>
      </c>
      <c r="P339" s="88" t="s">
        <v>946</v>
      </c>
      <c r="Q339" s="88" t="s">
        <v>947</v>
      </c>
      <c r="R339" s="72" t="s">
        <v>20</v>
      </c>
      <c r="S339" s="88" t="s">
        <v>948</v>
      </c>
    </row>
    <row r="340" spans="1:19" x14ac:dyDescent="0.25">
      <c r="A340" s="88"/>
      <c r="B340" s="88"/>
      <c r="C340" s="90"/>
      <c r="D340" s="31" t="s">
        <v>22</v>
      </c>
      <c r="E340" s="31" t="s">
        <v>22</v>
      </c>
      <c r="F340" s="31" t="s">
        <v>22</v>
      </c>
      <c r="G340" s="31" t="s">
        <v>22</v>
      </c>
      <c r="H340" s="31" t="s">
        <v>23</v>
      </c>
      <c r="I340" s="88"/>
      <c r="J340" s="88"/>
      <c r="K340" s="88"/>
      <c r="L340" s="88"/>
      <c r="M340" s="88"/>
      <c r="N340" s="88"/>
      <c r="O340" s="88"/>
      <c r="P340" s="88"/>
      <c r="Q340" s="88"/>
      <c r="R340" s="72"/>
      <c r="S340" s="88"/>
    </row>
    <row r="341" spans="1:19" x14ac:dyDescent="0.25">
      <c r="A341" s="90" t="s">
        <v>1311</v>
      </c>
      <c r="B341" s="90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</row>
    <row r="342" spans="1:19" x14ac:dyDescent="0.25">
      <c r="A342" s="90" t="s">
        <v>950</v>
      </c>
      <c r="B342" s="90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</row>
    <row r="343" spans="1:19" x14ac:dyDescent="0.25">
      <c r="A343" s="31" t="s">
        <v>1318</v>
      </c>
      <c r="B343" s="27">
        <v>120301</v>
      </c>
      <c r="C343" s="30" t="s">
        <v>1312</v>
      </c>
      <c r="D343" s="31" t="s">
        <v>377</v>
      </c>
      <c r="E343" s="31">
        <v>6.03</v>
      </c>
      <c r="F343" s="31" t="s">
        <v>1313</v>
      </c>
      <c r="G343" s="31" t="s">
        <v>1314</v>
      </c>
      <c r="H343" s="31" t="s">
        <v>1315</v>
      </c>
      <c r="I343" s="31" t="s">
        <v>77</v>
      </c>
      <c r="J343" s="31">
        <v>0.32</v>
      </c>
      <c r="K343" s="31">
        <v>2.3199999999999998</v>
      </c>
      <c r="L343" s="31">
        <v>29.04</v>
      </c>
      <c r="M343" s="31">
        <v>0.35</v>
      </c>
      <c r="N343" s="31" t="s">
        <v>1316</v>
      </c>
      <c r="O343" s="31" t="s">
        <v>1317</v>
      </c>
      <c r="P343" s="31">
        <v>8.86</v>
      </c>
      <c r="Q343" s="31">
        <v>0.45</v>
      </c>
      <c r="R343" s="31">
        <v>2.1800000000000002</v>
      </c>
      <c r="S343" s="39">
        <v>22.03</v>
      </c>
    </row>
    <row r="344" spans="1:19" x14ac:dyDescent="0.25">
      <c r="A344" s="31" t="s">
        <v>31</v>
      </c>
      <c r="B344" s="27" t="s">
        <v>31</v>
      </c>
      <c r="C344" s="30" t="s">
        <v>1319</v>
      </c>
      <c r="D344" s="31" t="s">
        <v>29</v>
      </c>
      <c r="E344" s="31">
        <v>9.4</v>
      </c>
      <c r="F344" s="31">
        <v>8.5</v>
      </c>
      <c r="G344" s="31">
        <v>30.83</v>
      </c>
      <c r="H344" s="31">
        <v>160.46</v>
      </c>
      <c r="I344" s="31">
        <v>0.42</v>
      </c>
      <c r="J344" s="31" t="s">
        <v>663</v>
      </c>
      <c r="K344" s="31">
        <v>8.6</v>
      </c>
      <c r="L344" s="31">
        <v>25</v>
      </c>
      <c r="M344" s="31" t="s">
        <v>36</v>
      </c>
      <c r="N344" s="31" t="s">
        <v>963</v>
      </c>
      <c r="O344" s="31" t="s">
        <v>964</v>
      </c>
      <c r="P344" s="31">
        <v>6.15</v>
      </c>
      <c r="Q344" s="31">
        <v>0.15</v>
      </c>
      <c r="R344" s="31">
        <v>4.01</v>
      </c>
      <c r="S344" s="39">
        <v>26.01</v>
      </c>
    </row>
    <row r="345" spans="1:19" ht="25.5" x14ac:dyDescent="0.25">
      <c r="A345" s="58" t="s">
        <v>37</v>
      </c>
      <c r="B345" s="58" t="s">
        <v>38</v>
      </c>
      <c r="C345" s="3" t="s">
        <v>39</v>
      </c>
      <c r="D345" s="31" t="s">
        <v>40</v>
      </c>
      <c r="E345" s="31" t="s">
        <v>219</v>
      </c>
      <c r="F345" s="31" t="s">
        <v>778</v>
      </c>
      <c r="G345" s="31" t="s">
        <v>219</v>
      </c>
      <c r="H345" s="31" t="s">
        <v>101</v>
      </c>
      <c r="I345" s="31" t="s">
        <v>36</v>
      </c>
      <c r="J345" s="31" t="s">
        <v>230</v>
      </c>
      <c r="K345" s="31" t="s">
        <v>36</v>
      </c>
      <c r="L345" s="31" t="s">
        <v>41</v>
      </c>
      <c r="M345" s="31" t="s">
        <v>102</v>
      </c>
      <c r="N345" s="31" t="s">
        <v>103</v>
      </c>
      <c r="O345" s="31" t="s">
        <v>104</v>
      </c>
      <c r="P345" s="31" t="s">
        <v>36</v>
      </c>
      <c r="Q345" s="31" t="s">
        <v>105</v>
      </c>
      <c r="R345" s="27">
        <v>0.5</v>
      </c>
      <c r="S345" s="39" t="s">
        <v>106</v>
      </c>
    </row>
    <row r="346" spans="1:19" x14ac:dyDescent="0.25">
      <c r="A346" s="31" t="s">
        <v>33</v>
      </c>
      <c r="B346" s="31" t="s">
        <v>33</v>
      </c>
      <c r="C346" s="30" t="s">
        <v>34</v>
      </c>
      <c r="D346" s="31" t="s">
        <v>35</v>
      </c>
      <c r="E346" s="31" t="s">
        <v>153</v>
      </c>
      <c r="F346" s="31" t="s">
        <v>196</v>
      </c>
      <c r="G346" s="31" t="s">
        <v>197</v>
      </c>
      <c r="H346" s="31" t="s">
        <v>198</v>
      </c>
      <c r="I346" s="31" t="s">
        <v>199</v>
      </c>
      <c r="J346" s="31" t="s">
        <v>230</v>
      </c>
      <c r="K346" s="31" t="s">
        <v>36</v>
      </c>
      <c r="L346" s="31" t="s">
        <v>36</v>
      </c>
      <c r="M346" s="31" t="s">
        <v>200</v>
      </c>
      <c r="N346" s="31" t="s">
        <v>201</v>
      </c>
      <c r="O346" s="31" t="s">
        <v>202</v>
      </c>
      <c r="P346" s="31" t="s">
        <v>203</v>
      </c>
      <c r="Q346" s="31" t="s">
        <v>148</v>
      </c>
      <c r="R346" s="29">
        <v>0.4</v>
      </c>
      <c r="S346" s="39" t="s">
        <v>36</v>
      </c>
    </row>
    <row r="347" spans="1:19" x14ac:dyDescent="0.25">
      <c r="A347" s="31"/>
      <c r="B347" s="31"/>
      <c r="C347" s="30" t="s">
        <v>967</v>
      </c>
      <c r="D347" s="31"/>
      <c r="E347" s="33">
        <v>19.68</v>
      </c>
      <c r="F347" s="33">
        <v>28.73</v>
      </c>
      <c r="G347" s="33">
        <v>59.009999999999991</v>
      </c>
      <c r="H347" s="33">
        <v>624.4</v>
      </c>
      <c r="I347" s="33">
        <v>0.57000000000000006</v>
      </c>
      <c r="J347" s="33">
        <v>0.47000000000000003</v>
      </c>
      <c r="K347" s="33">
        <v>10.92</v>
      </c>
      <c r="L347" s="33">
        <v>84.039999999999992</v>
      </c>
      <c r="M347" s="33">
        <v>1.1299999999999999</v>
      </c>
      <c r="N347" s="33">
        <v>297.35999999999996</v>
      </c>
      <c r="O347" s="33">
        <v>459.70000000000005</v>
      </c>
      <c r="P347" s="33">
        <v>30.709999999999997</v>
      </c>
      <c r="Q347" s="33">
        <v>1.88</v>
      </c>
      <c r="R347" s="33">
        <v>7.79</v>
      </c>
      <c r="S347" s="37">
        <v>51.040000000000006</v>
      </c>
    </row>
    <row r="348" spans="1:19" x14ac:dyDescent="0.25">
      <c r="A348" s="90" t="s">
        <v>968</v>
      </c>
      <c r="B348" s="90"/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</row>
    <row r="349" spans="1:19" x14ac:dyDescent="0.25">
      <c r="A349" s="27">
        <v>230104</v>
      </c>
      <c r="B349" s="27">
        <v>230104</v>
      </c>
      <c r="C349" s="8" t="s">
        <v>1474</v>
      </c>
      <c r="D349" s="31" t="s">
        <v>29</v>
      </c>
      <c r="E349" s="31">
        <v>3.6</v>
      </c>
      <c r="F349" s="31" t="s">
        <v>116</v>
      </c>
      <c r="G349" s="31">
        <v>18</v>
      </c>
      <c r="H349" s="31" t="s">
        <v>299</v>
      </c>
      <c r="I349" s="31" t="s">
        <v>36</v>
      </c>
      <c r="J349" s="31" t="s">
        <v>546</v>
      </c>
      <c r="K349" s="31" t="s">
        <v>300</v>
      </c>
      <c r="L349" s="31" t="s">
        <v>46</v>
      </c>
      <c r="M349" s="31" t="s">
        <v>36</v>
      </c>
      <c r="N349" s="31" t="s">
        <v>157</v>
      </c>
      <c r="O349" s="31" t="s">
        <v>1091</v>
      </c>
      <c r="P349" s="31" t="s">
        <v>301</v>
      </c>
      <c r="Q349" s="31" t="s">
        <v>86</v>
      </c>
      <c r="R349" s="31" t="s">
        <v>230</v>
      </c>
      <c r="S349" s="31" t="s">
        <v>36</v>
      </c>
    </row>
    <row r="350" spans="1:19" x14ac:dyDescent="0.25">
      <c r="A350" s="27">
        <v>210102</v>
      </c>
      <c r="B350" s="27">
        <v>210102</v>
      </c>
      <c r="C350" s="8" t="s">
        <v>499</v>
      </c>
      <c r="D350" s="31">
        <v>200</v>
      </c>
      <c r="E350" s="31" t="s">
        <v>105</v>
      </c>
      <c r="F350" s="31" t="s">
        <v>36</v>
      </c>
      <c r="G350" s="31" t="s">
        <v>1320</v>
      </c>
      <c r="H350" s="31" t="s">
        <v>1321</v>
      </c>
      <c r="I350" s="31" t="s">
        <v>36</v>
      </c>
      <c r="J350" s="31" t="s">
        <v>36</v>
      </c>
      <c r="K350" s="31" t="s">
        <v>36</v>
      </c>
      <c r="L350" s="31" t="s">
        <v>36</v>
      </c>
      <c r="M350" s="31" t="s">
        <v>36</v>
      </c>
      <c r="N350" s="31" t="s">
        <v>238</v>
      </c>
      <c r="O350" s="31" t="s">
        <v>207</v>
      </c>
      <c r="P350" s="31" t="s">
        <v>122</v>
      </c>
      <c r="Q350" s="31" t="s">
        <v>373</v>
      </c>
      <c r="R350" s="27">
        <v>0</v>
      </c>
      <c r="S350" s="31" t="s">
        <v>36</v>
      </c>
    </row>
    <row r="351" spans="1:19" x14ac:dyDescent="0.25">
      <c r="A351" s="31"/>
      <c r="B351" s="31"/>
      <c r="C351" s="30" t="s">
        <v>967</v>
      </c>
      <c r="D351" s="31"/>
      <c r="E351" s="33">
        <v>7.8199999999999994</v>
      </c>
      <c r="F351" s="33">
        <v>5</v>
      </c>
      <c r="G351" s="33">
        <v>36.979999999999997</v>
      </c>
      <c r="H351" s="33">
        <v>223.56</v>
      </c>
      <c r="I351" s="33">
        <v>0</v>
      </c>
      <c r="J351" s="33">
        <v>0.26</v>
      </c>
      <c r="K351" s="33">
        <v>0.6</v>
      </c>
      <c r="L351" s="33">
        <v>40</v>
      </c>
      <c r="M351" s="33">
        <f t="shared" ref="M351:S351" si="35">+M349+M350</f>
        <v>0</v>
      </c>
      <c r="N351" s="33">
        <f t="shared" si="35"/>
        <v>249.44</v>
      </c>
      <c r="O351" s="33">
        <f t="shared" si="35"/>
        <v>184.36</v>
      </c>
      <c r="P351" s="33">
        <f t="shared" si="35"/>
        <v>28.72</v>
      </c>
      <c r="Q351" s="33">
        <f t="shared" si="35"/>
        <v>0.34</v>
      </c>
      <c r="R351" s="33">
        <f t="shared" si="35"/>
        <v>0.01</v>
      </c>
      <c r="S351" s="33">
        <f t="shared" si="35"/>
        <v>0</v>
      </c>
    </row>
    <row r="352" spans="1:19" x14ac:dyDescent="0.25">
      <c r="A352" s="90" t="s">
        <v>973</v>
      </c>
      <c r="B352" s="90"/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</row>
    <row r="353" spans="1:19" x14ac:dyDescent="0.25">
      <c r="A353" s="31" t="s">
        <v>763</v>
      </c>
      <c r="B353" s="31" t="s">
        <v>763</v>
      </c>
      <c r="C353" s="30" t="s">
        <v>764</v>
      </c>
      <c r="D353" s="31" t="s">
        <v>76</v>
      </c>
      <c r="E353" s="31" t="s">
        <v>1250</v>
      </c>
      <c r="F353" s="31" t="s">
        <v>917</v>
      </c>
      <c r="G353" s="31" t="s">
        <v>1322</v>
      </c>
      <c r="H353" s="31" t="s">
        <v>1323</v>
      </c>
      <c r="I353" s="31" t="s">
        <v>85</v>
      </c>
      <c r="J353" s="31" t="s">
        <v>199</v>
      </c>
      <c r="K353" s="31" t="s">
        <v>1324</v>
      </c>
      <c r="L353" s="31" t="s">
        <v>36</v>
      </c>
      <c r="M353" s="31">
        <v>3.51</v>
      </c>
      <c r="N353" s="31" t="s">
        <v>1325</v>
      </c>
      <c r="O353" s="31" t="s">
        <v>1326</v>
      </c>
      <c r="P353" s="31" t="s">
        <v>1327</v>
      </c>
      <c r="Q353" s="31" t="s">
        <v>1328</v>
      </c>
      <c r="R353" s="31" t="s">
        <v>36</v>
      </c>
      <c r="S353" s="31">
        <v>4.45</v>
      </c>
    </row>
    <row r="354" spans="1:19" x14ac:dyDescent="0.25">
      <c r="A354" s="31">
        <v>110322</v>
      </c>
      <c r="B354" s="31" t="s">
        <v>775</v>
      </c>
      <c r="C354" s="30" t="s">
        <v>1477</v>
      </c>
      <c r="D354" s="31" t="s">
        <v>951</v>
      </c>
      <c r="E354" s="31" t="s">
        <v>1329</v>
      </c>
      <c r="F354" s="31" t="s">
        <v>541</v>
      </c>
      <c r="G354" s="31" t="s">
        <v>1330</v>
      </c>
      <c r="H354" s="31" t="s">
        <v>1331</v>
      </c>
      <c r="I354" s="31" t="s">
        <v>156</v>
      </c>
      <c r="J354" s="31" t="s">
        <v>156</v>
      </c>
      <c r="K354" s="31">
        <v>28.66</v>
      </c>
      <c r="L354" s="31" t="s">
        <v>987</v>
      </c>
      <c r="M354" s="31" t="s">
        <v>1332</v>
      </c>
      <c r="N354" s="31">
        <v>150.43</v>
      </c>
      <c r="O354" s="31" t="s">
        <v>307</v>
      </c>
      <c r="P354" s="31" t="s">
        <v>1333</v>
      </c>
      <c r="Q354" s="31" t="s">
        <v>289</v>
      </c>
      <c r="R354" s="27">
        <v>0.9</v>
      </c>
      <c r="S354" s="31" t="s">
        <v>829</v>
      </c>
    </row>
    <row r="355" spans="1:19" x14ac:dyDescent="0.25">
      <c r="A355" s="31" t="s">
        <v>786</v>
      </c>
      <c r="B355" s="31" t="s">
        <v>787</v>
      </c>
      <c r="C355" s="30" t="s">
        <v>788</v>
      </c>
      <c r="D355" s="31">
        <v>100</v>
      </c>
      <c r="E355" s="31">
        <v>9.8800000000000008</v>
      </c>
      <c r="F355" s="31">
        <v>4</v>
      </c>
      <c r="G355" s="31">
        <v>15.44</v>
      </c>
      <c r="H355" s="31">
        <v>158.36000000000001</v>
      </c>
      <c r="I355" s="31" t="s">
        <v>199</v>
      </c>
      <c r="J355" s="31" t="s">
        <v>219</v>
      </c>
      <c r="K355" s="31" t="s">
        <v>762</v>
      </c>
      <c r="L355" s="31" t="s">
        <v>1334</v>
      </c>
      <c r="M355" s="31" t="s">
        <v>156</v>
      </c>
      <c r="N355" s="31" t="s">
        <v>1335</v>
      </c>
      <c r="O355" s="31" t="s">
        <v>1336</v>
      </c>
      <c r="P355" s="31" t="s">
        <v>1337</v>
      </c>
      <c r="Q355" s="31">
        <v>0.41</v>
      </c>
      <c r="R355" s="38">
        <v>0</v>
      </c>
      <c r="S355" s="31" t="s">
        <v>651</v>
      </c>
    </row>
    <row r="356" spans="1:19" x14ac:dyDescent="0.25">
      <c r="A356" s="31" t="s">
        <v>247</v>
      </c>
      <c r="B356" s="31" t="s">
        <v>248</v>
      </c>
      <c r="C356" s="30" t="s">
        <v>1476</v>
      </c>
      <c r="D356" s="31">
        <v>200</v>
      </c>
      <c r="E356" s="31" t="s">
        <v>1061</v>
      </c>
      <c r="F356" s="31" t="s">
        <v>1062</v>
      </c>
      <c r="G356" s="31" t="s">
        <v>1063</v>
      </c>
      <c r="H356" s="31" t="s">
        <v>1064</v>
      </c>
      <c r="I356" s="31" t="s">
        <v>392</v>
      </c>
      <c r="J356" s="31" t="s">
        <v>102</v>
      </c>
      <c r="K356" s="31" t="s">
        <v>36</v>
      </c>
      <c r="L356" s="31" t="s">
        <v>552</v>
      </c>
      <c r="M356" s="31" t="s">
        <v>90</v>
      </c>
      <c r="N356" s="31" t="s">
        <v>1065</v>
      </c>
      <c r="O356" s="31" t="s">
        <v>1066</v>
      </c>
      <c r="P356" s="31" t="s">
        <v>1067</v>
      </c>
      <c r="Q356" s="31" t="s">
        <v>1068</v>
      </c>
      <c r="R356" s="27">
        <v>0.8</v>
      </c>
      <c r="S356" s="31" t="s">
        <v>1069</v>
      </c>
    </row>
    <row r="357" spans="1:19" x14ac:dyDescent="0.25">
      <c r="A357" s="31" t="s">
        <v>482</v>
      </c>
      <c r="B357" s="31" t="s">
        <v>483</v>
      </c>
      <c r="C357" s="30" t="s">
        <v>1470</v>
      </c>
      <c r="D357" s="31" t="s">
        <v>29</v>
      </c>
      <c r="E357" s="31" t="s">
        <v>373</v>
      </c>
      <c r="F357" s="31" t="s">
        <v>105</v>
      </c>
      <c r="G357" s="31" t="s">
        <v>484</v>
      </c>
      <c r="H357" s="31" t="s">
        <v>485</v>
      </c>
      <c r="I357" s="31" t="s">
        <v>36</v>
      </c>
      <c r="J357" s="31" t="s">
        <v>36</v>
      </c>
      <c r="K357" s="31" t="s">
        <v>473</v>
      </c>
      <c r="L357" s="31" t="s">
        <v>36</v>
      </c>
      <c r="M357" s="31" t="s">
        <v>102</v>
      </c>
      <c r="N357" s="31">
        <v>9.76</v>
      </c>
      <c r="O357" s="31" t="s">
        <v>487</v>
      </c>
      <c r="P357" s="31" t="s">
        <v>488</v>
      </c>
      <c r="Q357" s="31" t="s">
        <v>253</v>
      </c>
      <c r="R357" s="27">
        <v>0.1</v>
      </c>
      <c r="S357" s="31" t="s">
        <v>36</v>
      </c>
    </row>
    <row r="358" spans="1:19" x14ac:dyDescent="0.25">
      <c r="A358" s="27">
        <v>120155</v>
      </c>
      <c r="B358" s="27">
        <v>120155</v>
      </c>
      <c r="C358" s="3" t="s">
        <v>1463</v>
      </c>
      <c r="D358" s="27">
        <v>20</v>
      </c>
      <c r="E358" s="31" t="s">
        <v>153</v>
      </c>
      <c r="F358" s="31">
        <v>5.16</v>
      </c>
      <c r="G358" s="31" t="s">
        <v>197</v>
      </c>
      <c r="H358" s="31" t="s">
        <v>198</v>
      </c>
      <c r="I358" s="31" t="s">
        <v>199</v>
      </c>
      <c r="J358" s="31" t="s">
        <v>230</v>
      </c>
      <c r="K358" s="31" t="s">
        <v>36</v>
      </c>
      <c r="L358" s="31" t="s">
        <v>36</v>
      </c>
      <c r="M358" s="31" t="s">
        <v>200</v>
      </c>
      <c r="N358" s="31" t="s">
        <v>201</v>
      </c>
      <c r="O358" s="31" t="s">
        <v>202</v>
      </c>
      <c r="P358" s="31" t="s">
        <v>203</v>
      </c>
      <c r="Q358" s="31" t="s">
        <v>148</v>
      </c>
      <c r="R358" s="27">
        <v>0.1</v>
      </c>
      <c r="S358" s="31" t="s">
        <v>36</v>
      </c>
    </row>
    <row r="359" spans="1:19" x14ac:dyDescent="0.25">
      <c r="A359" s="31" t="s">
        <v>65</v>
      </c>
      <c r="B359" s="31" t="s">
        <v>65</v>
      </c>
      <c r="C359" s="10" t="s">
        <v>1460</v>
      </c>
      <c r="D359" s="31" t="s">
        <v>35</v>
      </c>
      <c r="E359" s="31" t="s">
        <v>204</v>
      </c>
      <c r="F359" s="31" t="s">
        <v>90</v>
      </c>
      <c r="G359" s="31" t="s">
        <v>205</v>
      </c>
      <c r="H359" s="31" t="s">
        <v>206</v>
      </c>
      <c r="I359" s="31" t="s">
        <v>199</v>
      </c>
      <c r="J359" s="31" t="s">
        <v>230</v>
      </c>
      <c r="K359" s="31" t="s">
        <v>36</v>
      </c>
      <c r="L359" s="31" t="s">
        <v>36</v>
      </c>
      <c r="M359" s="31" t="s">
        <v>207</v>
      </c>
      <c r="N359" s="31" t="s">
        <v>208</v>
      </c>
      <c r="O359" s="31" t="s">
        <v>208</v>
      </c>
      <c r="P359" s="31" t="s">
        <v>209</v>
      </c>
      <c r="Q359" s="31" t="s">
        <v>210</v>
      </c>
      <c r="R359" s="27">
        <v>1.2</v>
      </c>
      <c r="S359" s="31" t="s">
        <v>211</v>
      </c>
    </row>
    <row r="360" spans="1:19" x14ac:dyDescent="0.25">
      <c r="A360" s="31"/>
      <c r="B360" s="31"/>
      <c r="C360" s="30" t="s">
        <v>967</v>
      </c>
      <c r="D360" s="31"/>
      <c r="E360" s="33">
        <v>26.300000000000004</v>
      </c>
      <c r="F360" s="33">
        <v>32.36</v>
      </c>
      <c r="G360" s="33">
        <v>136.39999999999998</v>
      </c>
      <c r="H360" s="33">
        <v>919.33999999999992</v>
      </c>
      <c r="I360" s="33">
        <v>0.41999999999999993</v>
      </c>
      <c r="J360" s="33">
        <v>0.30000000000000004</v>
      </c>
      <c r="K360" s="33">
        <v>49.86</v>
      </c>
      <c r="L360" s="33">
        <f t="shared" ref="L360:S360" si="36">+L353+L354+L355+L356+L357+L358+L359</f>
        <v>59</v>
      </c>
      <c r="M360" s="33">
        <f t="shared" si="36"/>
        <v>7.6099999999999994</v>
      </c>
      <c r="N360" s="33">
        <f t="shared" si="36"/>
        <v>341.22</v>
      </c>
      <c r="O360" s="33">
        <f t="shared" si="36"/>
        <v>492.46999999999997</v>
      </c>
      <c r="P360" s="33">
        <f t="shared" si="36"/>
        <v>172.72</v>
      </c>
      <c r="Q360" s="33">
        <f t="shared" si="36"/>
        <v>7.74</v>
      </c>
      <c r="R360" s="33">
        <f t="shared" si="36"/>
        <v>3.1000000000000005</v>
      </c>
      <c r="S360" s="33">
        <f t="shared" si="36"/>
        <v>18.32</v>
      </c>
    </row>
    <row r="361" spans="1:19" x14ac:dyDescent="0.25">
      <c r="A361" s="90" t="s">
        <v>1007</v>
      </c>
      <c r="B361" s="90"/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</row>
    <row r="362" spans="1:19" x14ac:dyDescent="0.25">
      <c r="A362" s="31">
        <v>190201</v>
      </c>
      <c r="B362" s="31">
        <v>190203</v>
      </c>
      <c r="C362" s="30" t="s">
        <v>1338</v>
      </c>
      <c r="D362" s="31" t="s">
        <v>47</v>
      </c>
      <c r="E362" s="31" t="s">
        <v>403</v>
      </c>
      <c r="F362" s="31" t="s">
        <v>404</v>
      </c>
      <c r="G362" s="31" t="s">
        <v>405</v>
      </c>
      <c r="H362" s="31" t="s">
        <v>406</v>
      </c>
      <c r="I362" s="31" t="s">
        <v>156</v>
      </c>
      <c r="J362" s="31" t="s">
        <v>176</v>
      </c>
      <c r="K362" s="31" t="s">
        <v>407</v>
      </c>
      <c r="L362" s="31" t="s">
        <v>408</v>
      </c>
      <c r="M362" s="31" t="s">
        <v>409</v>
      </c>
      <c r="N362" s="31" t="s">
        <v>410</v>
      </c>
      <c r="O362" s="31" t="s">
        <v>411</v>
      </c>
      <c r="P362" s="31" t="s">
        <v>412</v>
      </c>
      <c r="Q362" s="31" t="s">
        <v>413</v>
      </c>
      <c r="R362" s="31" t="s">
        <v>230</v>
      </c>
      <c r="S362" s="31" t="s">
        <v>414</v>
      </c>
    </row>
    <row r="363" spans="1:19" x14ac:dyDescent="0.25">
      <c r="A363" s="31" t="s">
        <v>293</v>
      </c>
      <c r="B363" s="31" t="s">
        <v>293</v>
      </c>
      <c r="C363" s="30" t="s">
        <v>294</v>
      </c>
      <c r="D363" s="31" t="s">
        <v>29</v>
      </c>
      <c r="E363" s="31" t="s">
        <v>36</v>
      </c>
      <c r="F363" s="31" t="s">
        <v>36</v>
      </c>
      <c r="G363" s="31">
        <v>20.98</v>
      </c>
      <c r="H363" s="31" t="s">
        <v>147</v>
      </c>
      <c r="I363" s="31" t="s">
        <v>36</v>
      </c>
      <c r="J363" s="31" t="s">
        <v>36</v>
      </c>
      <c r="K363" s="31" t="s">
        <v>36</v>
      </c>
      <c r="L363" s="31" t="s">
        <v>36</v>
      </c>
      <c r="M363" s="31" t="s">
        <v>36</v>
      </c>
      <c r="N363" s="31">
        <v>13.95</v>
      </c>
      <c r="O363" s="31" t="s">
        <v>296</v>
      </c>
      <c r="P363" s="31" t="s">
        <v>36</v>
      </c>
      <c r="Q363" s="31" t="s">
        <v>123</v>
      </c>
      <c r="R363" s="27">
        <v>0</v>
      </c>
      <c r="S363" s="31" t="s">
        <v>36</v>
      </c>
    </row>
    <row r="364" spans="1:19" x14ac:dyDescent="0.25">
      <c r="A364" s="27">
        <v>120304</v>
      </c>
      <c r="B364" s="27">
        <v>120304</v>
      </c>
      <c r="C364" s="10" t="s">
        <v>1453</v>
      </c>
      <c r="D364" s="31" t="s">
        <v>149</v>
      </c>
      <c r="E364" s="31" t="s">
        <v>1217</v>
      </c>
      <c r="F364" s="31" t="s">
        <v>883</v>
      </c>
      <c r="G364" s="31" t="s">
        <v>373</v>
      </c>
      <c r="H364" s="31" t="s">
        <v>1218</v>
      </c>
      <c r="I364" s="31" t="s">
        <v>230</v>
      </c>
      <c r="J364" s="31" t="s">
        <v>426</v>
      </c>
      <c r="K364" s="31" t="s">
        <v>36</v>
      </c>
      <c r="L364" s="31" t="s">
        <v>105</v>
      </c>
      <c r="M364" s="31" t="s">
        <v>187</v>
      </c>
      <c r="N364" s="31" t="s">
        <v>1219</v>
      </c>
      <c r="O364" s="31" t="s">
        <v>1220</v>
      </c>
      <c r="P364" s="31" t="s">
        <v>792</v>
      </c>
      <c r="Q364" s="31" t="s">
        <v>731</v>
      </c>
      <c r="R364" s="38">
        <v>0.1</v>
      </c>
      <c r="S364" s="31" t="s">
        <v>211</v>
      </c>
    </row>
    <row r="365" spans="1:19" x14ac:dyDescent="0.25">
      <c r="A365" s="31"/>
      <c r="B365" s="31"/>
      <c r="C365" s="30" t="s">
        <v>967</v>
      </c>
      <c r="D365" s="31"/>
      <c r="E365" s="33">
        <f>+E362+E363+E364</f>
        <v>8.39</v>
      </c>
      <c r="F365" s="33">
        <f t="shared" ref="F365:S365" si="37">+F362+F363+F364</f>
        <v>5.4</v>
      </c>
      <c r="G365" s="33">
        <f t="shared" si="37"/>
        <v>39.370000000000005</v>
      </c>
      <c r="H365" s="33">
        <f t="shared" si="37"/>
        <v>219.54</v>
      </c>
      <c r="I365" s="33">
        <f t="shared" si="37"/>
        <v>6.9999999999999993E-2</v>
      </c>
      <c r="J365" s="33">
        <f t="shared" si="37"/>
        <v>0.16</v>
      </c>
      <c r="K365" s="33">
        <f t="shared" si="37"/>
        <v>1.37</v>
      </c>
      <c r="L365" s="33">
        <f t="shared" si="37"/>
        <v>33.31</v>
      </c>
      <c r="M365" s="33">
        <f t="shared" si="37"/>
        <v>0.78</v>
      </c>
      <c r="N365" s="33">
        <f t="shared" si="37"/>
        <v>68.44</v>
      </c>
      <c r="O365" s="33">
        <f t="shared" si="37"/>
        <v>144.63</v>
      </c>
      <c r="P365" s="33">
        <f t="shared" si="37"/>
        <v>14.14</v>
      </c>
      <c r="Q365" s="33">
        <f t="shared" si="37"/>
        <v>1.31</v>
      </c>
      <c r="R365" s="33">
        <f t="shared" si="37"/>
        <v>0.11</v>
      </c>
      <c r="S365" s="33">
        <f t="shared" si="37"/>
        <v>6.08</v>
      </c>
    </row>
    <row r="366" spans="1:19" x14ac:dyDescent="0.25">
      <c r="A366" s="90" t="s">
        <v>1011</v>
      </c>
      <c r="B366" s="90"/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</row>
    <row r="367" spans="1:19" x14ac:dyDescent="0.25">
      <c r="A367" s="31" t="s">
        <v>793</v>
      </c>
      <c r="B367" s="31" t="s">
        <v>794</v>
      </c>
      <c r="C367" s="30" t="s">
        <v>795</v>
      </c>
      <c r="D367" s="31">
        <v>100</v>
      </c>
      <c r="E367" s="31">
        <v>16.88</v>
      </c>
      <c r="F367" s="31">
        <v>6.5</v>
      </c>
      <c r="G367" s="31">
        <v>30.8</v>
      </c>
      <c r="H367" s="31">
        <v>186.81</v>
      </c>
      <c r="I367" s="31" t="s">
        <v>426</v>
      </c>
      <c r="J367" s="31" t="s">
        <v>286</v>
      </c>
      <c r="K367" s="31" t="s">
        <v>36</v>
      </c>
      <c r="L367" s="31" t="s">
        <v>36</v>
      </c>
      <c r="M367" s="31" t="s">
        <v>117</v>
      </c>
      <c r="N367" s="31" t="s">
        <v>1339</v>
      </c>
      <c r="O367" s="31" t="s">
        <v>1340</v>
      </c>
      <c r="P367" s="31" t="s">
        <v>1341</v>
      </c>
      <c r="Q367" s="31">
        <v>2.2000000000000002</v>
      </c>
      <c r="R367" s="31" t="s">
        <v>426</v>
      </c>
      <c r="S367" s="31">
        <v>14.85</v>
      </c>
    </row>
    <row r="368" spans="1:19" x14ac:dyDescent="0.25">
      <c r="A368" s="31" t="s">
        <v>58</v>
      </c>
      <c r="B368" s="31" t="s">
        <v>59</v>
      </c>
      <c r="C368" s="30" t="s">
        <v>60</v>
      </c>
      <c r="D368" s="31">
        <v>200</v>
      </c>
      <c r="E368" s="31" t="s">
        <v>999</v>
      </c>
      <c r="F368" s="31" t="s">
        <v>1000</v>
      </c>
      <c r="G368" s="31" t="s">
        <v>1001</v>
      </c>
      <c r="H368" s="31" t="s">
        <v>1002</v>
      </c>
      <c r="I368" s="31" t="s">
        <v>219</v>
      </c>
      <c r="J368" s="31" t="s">
        <v>105</v>
      </c>
      <c r="K368" s="31" t="s">
        <v>36</v>
      </c>
      <c r="L368" s="31" t="s">
        <v>552</v>
      </c>
      <c r="M368" s="31" t="s">
        <v>524</v>
      </c>
      <c r="N368" s="31">
        <v>15.9</v>
      </c>
      <c r="O368" s="31" t="s">
        <v>1004</v>
      </c>
      <c r="P368" s="31" t="s">
        <v>1005</v>
      </c>
      <c r="Q368" s="31" t="s">
        <v>889</v>
      </c>
      <c r="R368" s="27">
        <v>0</v>
      </c>
      <c r="S368" s="31" t="s">
        <v>1006</v>
      </c>
    </row>
    <row r="369" spans="1:19" x14ac:dyDescent="0.25">
      <c r="A369" s="31">
        <v>160223</v>
      </c>
      <c r="B369" s="31">
        <v>160224</v>
      </c>
      <c r="C369" s="30" t="s">
        <v>70</v>
      </c>
      <c r="D369" s="31" t="s">
        <v>29</v>
      </c>
      <c r="E369" s="31" t="s">
        <v>69</v>
      </c>
      <c r="F369" s="31" t="s">
        <v>86</v>
      </c>
      <c r="G369" s="31" t="s">
        <v>359</v>
      </c>
      <c r="H369" s="31" t="s">
        <v>360</v>
      </c>
      <c r="I369" s="31" t="s">
        <v>105</v>
      </c>
      <c r="J369" s="31" t="s">
        <v>105</v>
      </c>
      <c r="K369" s="31" t="s">
        <v>211</v>
      </c>
      <c r="L369" s="31" t="s">
        <v>36</v>
      </c>
      <c r="M369" s="31" t="s">
        <v>86</v>
      </c>
      <c r="N369" s="31">
        <v>54</v>
      </c>
      <c r="O369" s="31" t="s">
        <v>274</v>
      </c>
      <c r="P369" s="31" t="s">
        <v>361</v>
      </c>
      <c r="Q369" s="31">
        <v>0.78</v>
      </c>
      <c r="R369" s="38">
        <v>0.6</v>
      </c>
      <c r="S369" s="31" t="s">
        <v>36</v>
      </c>
    </row>
    <row r="370" spans="1:19" ht="25.5" x14ac:dyDescent="0.25">
      <c r="A370" s="58" t="s">
        <v>37</v>
      </c>
      <c r="B370" s="58" t="s">
        <v>38</v>
      </c>
      <c r="C370" s="3" t="s">
        <v>39</v>
      </c>
      <c r="D370" s="31" t="s">
        <v>40</v>
      </c>
      <c r="E370" s="31" t="s">
        <v>219</v>
      </c>
      <c r="F370" s="31">
        <v>9.25</v>
      </c>
      <c r="G370" s="31" t="s">
        <v>219</v>
      </c>
      <c r="H370" s="31" t="s">
        <v>101</v>
      </c>
      <c r="I370" s="31" t="s">
        <v>36</v>
      </c>
      <c r="J370" s="31" t="s">
        <v>230</v>
      </c>
      <c r="K370" s="31" t="s">
        <v>36</v>
      </c>
      <c r="L370" s="31" t="s">
        <v>41</v>
      </c>
      <c r="M370" s="31" t="s">
        <v>102</v>
      </c>
      <c r="N370" s="31">
        <v>3.2</v>
      </c>
      <c r="O370" s="31" t="s">
        <v>104</v>
      </c>
      <c r="P370" s="31" t="s">
        <v>36</v>
      </c>
      <c r="Q370" s="31" t="s">
        <v>105</v>
      </c>
      <c r="R370" s="27">
        <v>0.1</v>
      </c>
      <c r="S370" s="31" t="s">
        <v>106</v>
      </c>
    </row>
    <row r="371" spans="1:19" x14ac:dyDescent="0.25">
      <c r="A371" s="58">
        <v>178140</v>
      </c>
      <c r="B371" s="58">
        <v>178141</v>
      </c>
      <c r="C371" s="10" t="s">
        <v>362</v>
      </c>
      <c r="D371" s="58" t="s">
        <v>149</v>
      </c>
      <c r="E371" s="58" t="s">
        <v>103</v>
      </c>
      <c r="F371" s="58" t="s">
        <v>300</v>
      </c>
      <c r="G371" s="58" t="s">
        <v>363</v>
      </c>
      <c r="H371" s="58" t="s">
        <v>364</v>
      </c>
      <c r="I371" s="58" t="s">
        <v>230</v>
      </c>
      <c r="J371" s="58" t="s">
        <v>36</v>
      </c>
      <c r="K371" s="58" t="s">
        <v>365</v>
      </c>
      <c r="L371" s="58">
        <v>0.03</v>
      </c>
      <c r="M371" s="58" t="s">
        <v>36</v>
      </c>
      <c r="N371" s="58" t="s">
        <v>69</v>
      </c>
      <c r="O371" s="58" t="s">
        <v>366</v>
      </c>
      <c r="P371" s="58" t="s">
        <v>367</v>
      </c>
      <c r="Q371" s="58" t="s">
        <v>187</v>
      </c>
      <c r="R371" s="58">
        <v>0</v>
      </c>
      <c r="S371" s="58" t="s">
        <v>36</v>
      </c>
    </row>
    <row r="372" spans="1:19" x14ac:dyDescent="0.25">
      <c r="A372" s="31" t="s">
        <v>33</v>
      </c>
      <c r="B372" s="31" t="s">
        <v>33</v>
      </c>
      <c r="C372" s="30" t="s">
        <v>34</v>
      </c>
      <c r="D372" s="31" t="s">
        <v>35</v>
      </c>
      <c r="E372" s="31" t="s">
        <v>153</v>
      </c>
      <c r="F372" s="31" t="s">
        <v>196</v>
      </c>
      <c r="G372" s="31">
        <v>22.56</v>
      </c>
      <c r="H372" s="31" t="s">
        <v>198</v>
      </c>
      <c r="I372" s="31" t="s">
        <v>199</v>
      </c>
      <c r="J372" s="31" t="s">
        <v>230</v>
      </c>
      <c r="K372" s="31" t="s">
        <v>36</v>
      </c>
      <c r="L372" s="31" t="s">
        <v>36</v>
      </c>
      <c r="M372" s="31" t="s">
        <v>200</v>
      </c>
      <c r="N372" s="31" t="s">
        <v>201</v>
      </c>
      <c r="O372" s="31" t="s">
        <v>202</v>
      </c>
      <c r="P372" s="31" t="s">
        <v>203</v>
      </c>
      <c r="Q372" s="31" t="s">
        <v>148</v>
      </c>
      <c r="R372" s="27">
        <v>0</v>
      </c>
      <c r="S372" s="31" t="s">
        <v>36</v>
      </c>
    </row>
    <row r="373" spans="1:19" x14ac:dyDescent="0.25">
      <c r="A373" s="31" t="s">
        <v>65</v>
      </c>
      <c r="B373" s="31" t="s">
        <v>65</v>
      </c>
      <c r="C373" s="30" t="s">
        <v>66</v>
      </c>
      <c r="D373" s="31">
        <v>40</v>
      </c>
      <c r="E373" s="31" t="s">
        <v>266</v>
      </c>
      <c r="F373" s="31" t="s">
        <v>267</v>
      </c>
      <c r="G373" s="31" t="s">
        <v>268</v>
      </c>
      <c r="H373" s="31" t="s">
        <v>113</v>
      </c>
      <c r="I373" s="31" t="s">
        <v>105</v>
      </c>
      <c r="J373" s="31" t="s">
        <v>230</v>
      </c>
      <c r="K373" s="31" t="s">
        <v>36</v>
      </c>
      <c r="L373" s="31" t="s">
        <v>36</v>
      </c>
      <c r="M373" s="31" t="s">
        <v>114</v>
      </c>
      <c r="N373" s="31" t="s">
        <v>115</v>
      </c>
      <c r="O373" s="31" t="s">
        <v>115</v>
      </c>
      <c r="P373" s="31" t="s">
        <v>116</v>
      </c>
      <c r="Q373" s="31" t="s">
        <v>117</v>
      </c>
      <c r="R373" s="29">
        <v>0.4</v>
      </c>
      <c r="S373" s="31" t="s">
        <v>69</v>
      </c>
    </row>
    <row r="374" spans="1:19" x14ac:dyDescent="0.25">
      <c r="A374" s="31"/>
      <c r="B374" s="31"/>
      <c r="C374" s="30" t="s">
        <v>967</v>
      </c>
      <c r="D374" s="31"/>
      <c r="E374" s="33">
        <v>30.48</v>
      </c>
      <c r="F374" s="33">
        <v>23.74</v>
      </c>
      <c r="G374" s="33">
        <v>104.66999999999999</v>
      </c>
      <c r="H374" s="33">
        <v>751.01999999999987</v>
      </c>
      <c r="I374" s="33">
        <v>0.24999999999999997</v>
      </c>
      <c r="J374" s="33">
        <v>0.30000000000000004</v>
      </c>
      <c r="K374" s="33">
        <v>4</v>
      </c>
      <c r="L374" s="33">
        <v>43.5</v>
      </c>
      <c r="M374" s="33">
        <v>2.5700000000000003</v>
      </c>
      <c r="N374" s="33">
        <v>148.29000000000002</v>
      </c>
      <c r="O374" s="33">
        <v>436.71999999999997</v>
      </c>
      <c r="P374" s="33">
        <v>60.730000000000004</v>
      </c>
      <c r="Q374" s="33">
        <v>4.95</v>
      </c>
      <c r="R374" s="33">
        <v>1.19</v>
      </c>
      <c r="S374" s="33">
        <v>18.899999999999999</v>
      </c>
    </row>
    <row r="375" spans="1:19" x14ac:dyDescent="0.25">
      <c r="A375" s="90" t="s">
        <v>1024</v>
      </c>
      <c r="B375" s="90"/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</row>
    <row r="376" spans="1:19" x14ac:dyDescent="0.25">
      <c r="A376" s="31" t="s">
        <v>376</v>
      </c>
      <c r="B376" s="31" t="s">
        <v>376</v>
      </c>
      <c r="C376" s="30" t="s">
        <v>1070</v>
      </c>
      <c r="D376" s="31" t="s">
        <v>377</v>
      </c>
      <c r="E376" s="31" t="s">
        <v>378</v>
      </c>
      <c r="F376" s="31" t="s">
        <v>207</v>
      </c>
      <c r="G376" s="31" t="s">
        <v>379</v>
      </c>
      <c r="H376" s="31" t="s">
        <v>380</v>
      </c>
      <c r="I376" s="31" t="s">
        <v>176</v>
      </c>
      <c r="J376" s="31">
        <v>0.1</v>
      </c>
      <c r="K376" s="31">
        <v>0</v>
      </c>
      <c r="L376" s="31">
        <v>598</v>
      </c>
      <c r="M376" s="31">
        <v>0</v>
      </c>
      <c r="N376" s="31">
        <v>81.2</v>
      </c>
      <c r="O376" s="31">
        <v>172</v>
      </c>
      <c r="P376" s="31">
        <v>7.4</v>
      </c>
      <c r="Q376" s="31">
        <v>1.45</v>
      </c>
      <c r="R376" s="5">
        <v>1.17</v>
      </c>
      <c r="S376" s="31">
        <v>30.6</v>
      </c>
    </row>
    <row r="377" spans="1:19" x14ac:dyDescent="0.25">
      <c r="A377" s="31"/>
      <c r="B377" s="31"/>
      <c r="C377" s="30" t="s">
        <v>967</v>
      </c>
      <c r="D377" s="31"/>
      <c r="E377" s="33" t="str">
        <f>+E376</f>
        <v>1,62</v>
      </c>
      <c r="F377" s="33" t="str">
        <f t="shared" ref="F377:S377" si="38">+F376</f>
        <v>0,36</v>
      </c>
      <c r="G377" s="33" t="str">
        <f t="shared" si="38"/>
        <v>14,58</v>
      </c>
      <c r="H377" s="33" t="str">
        <f t="shared" si="38"/>
        <v>77,40</v>
      </c>
      <c r="I377" s="33" t="str">
        <f t="shared" si="38"/>
        <v>0,07</v>
      </c>
      <c r="J377" s="33">
        <f t="shared" si="38"/>
        <v>0.1</v>
      </c>
      <c r="K377" s="33">
        <f t="shared" si="38"/>
        <v>0</v>
      </c>
      <c r="L377" s="33">
        <f t="shared" si="38"/>
        <v>598</v>
      </c>
      <c r="M377" s="33">
        <f t="shared" si="38"/>
        <v>0</v>
      </c>
      <c r="N377" s="33">
        <f t="shared" si="38"/>
        <v>81.2</v>
      </c>
      <c r="O377" s="33">
        <f t="shared" si="38"/>
        <v>172</v>
      </c>
      <c r="P377" s="33">
        <f t="shared" si="38"/>
        <v>7.4</v>
      </c>
      <c r="Q377" s="33">
        <f t="shared" si="38"/>
        <v>1.45</v>
      </c>
      <c r="R377" s="33">
        <f t="shared" si="38"/>
        <v>1.17</v>
      </c>
      <c r="S377" s="33">
        <f t="shared" si="38"/>
        <v>30.6</v>
      </c>
    </row>
    <row r="378" spans="1:19" x14ac:dyDescent="0.25">
      <c r="A378" s="31"/>
      <c r="B378" s="31"/>
      <c r="C378" s="30" t="s">
        <v>1029</v>
      </c>
      <c r="D378" s="31"/>
      <c r="E378" s="33">
        <f t="shared" ref="E378:S378" si="39">+E377+E374+E365+E360+E351+E347</f>
        <v>94.289999999999992</v>
      </c>
      <c r="F378" s="33">
        <f t="shared" si="39"/>
        <v>95.59</v>
      </c>
      <c r="G378" s="33">
        <f t="shared" si="39"/>
        <v>391.01</v>
      </c>
      <c r="H378" s="33">
        <f t="shared" si="39"/>
        <v>2815.2599999999998</v>
      </c>
      <c r="I378" s="33">
        <f t="shared" si="39"/>
        <v>1.38</v>
      </c>
      <c r="J378" s="33">
        <f t="shared" si="39"/>
        <v>1.59</v>
      </c>
      <c r="K378" s="33">
        <f t="shared" si="39"/>
        <v>66.75</v>
      </c>
      <c r="L378" s="33">
        <f t="shared" si="39"/>
        <v>857.84999999999991</v>
      </c>
      <c r="M378" s="33">
        <f t="shared" si="39"/>
        <v>12.09</v>
      </c>
      <c r="N378" s="33">
        <f t="shared" si="39"/>
        <v>1185.95</v>
      </c>
      <c r="O378" s="33">
        <f t="shared" si="39"/>
        <v>1889.8799999999999</v>
      </c>
      <c r="P378" s="33">
        <f t="shared" si="39"/>
        <v>314.42</v>
      </c>
      <c r="Q378" s="33">
        <f t="shared" si="39"/>
        <v>17.670000000000002</v>
      </c>
      <c r="R378" s="33">
        <f t="shared" si="39"/>
        <v>13.370000000000001</v>
      </c>
      <c r="S378" s="37">
        <f t="shared" si="39"/>
        <v>124.94000000000001</v>
      </c>
    </row>
    <row r="379" spans="1:19" x14ac:dyDescent="0.25">
      <c r="A379" s="31"/>
      <c r="B379" s="31"/>
      <c r="C379" s="30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5"/>
      <c r="S379" s="31"/>
    </row>
    <row r="380" spans="1:19" ht="14.45" customHeight="1" x14ac:dyDescent="0.25">
      <c r="A380" s="88" t="s">
        <v>937</v>
      </c>
      <c r="B380" s="88" t="s">
        <v>938</v>
      </c>
      <c r="C380" s="90" t="s">
        <v>126</v>
      </c>
      <c r="D380" s="92" t="s">
        <v>932</v>
      </c>
      <c r="E380" s="92" t="s">
        <v>8</v>
      </c>
      <c r="F380" s="92" t="s">
        <v>9</v>
      </c>
      <c r="G380" s="88" t="s">
        <v>933</v>
      </c>
      <c r="H380" s="88" t="s">
        <v>934</v>
      </c>
      <c r="I380" s="92" t="s">
        <v>935</v>
      </c>
      <c r="J380" s="92"/>
      <c r="K380" s="92"/>
      <c r="L380" s="92"/>
      <c r="M380" s="92"/>
      <c r="N380" s="92" t="s">
        <v>936</v>
      </c>
      <c r="O380" s="92"/>
      <c r="P380" s="92"/>
      <c r="Q380" s="92"/>
      <c r="R380" s="92"/>
      <c r="S380" s="92"/>
    </row>
    <row r="381" spans="1:19" x14ac:dyDescent="0.25">
      <c r="A381" s="88"/>
      <c r="B381" s="88"/>
      <c r="C381" s="90"/>
      <c r="D381" s="92"/>
      <c r="E381" s="92"/>
      <c r="F381" s="92"/>
      <c r="G381" s="88"/>
      <c r="H381" s="88"/>
      <c r="I381" s="88" t="s">
        <v>939</v>
      </c>
      <c r="J381" s="88" t="s">
        <v>940</v>
      </c>
      <c r="K381" s="88" t="s">
        <v>941</v>
      </c>
      <c r="L381" s="88" t="s">
        <v>942</v>
      </c>
      <c r="M381" s="91" t="s">
        <v>943</v>
      </c>
      <c r="N381" s="88" t="s">
        <v>944</v>
      </c>
      <c r="O381" s="88" t="s">
        <v>945</v>
      </c>
      <c r="P381" s="88" t="s">
        <v>946</v>
      </c>
      <c r="Q381" s="88" t="s">
        <v>947</v>
      </c>
      <c r="R381" s="72" t="s">
        <v>20</v>
      </c>
      <c r="S381" s="88" t="s">
        <v>948</v>
      </c>
    </row>
    <row r="382" spans="1:19" x14ac:dyDescent="0.25">
      <c r="A382" s="88"/>
      <c r="B382" s="88"/>
      <c r="C382" s="90"/>
      <c r="D382" s="31" t="s">
        <v>22</v>
      </c>
      <c r="E382" s="31" t="s">
        <v>22</v>
      </c>
      <c r="F382" s="31" t="s">
        <v>22</v>
      </c>
      <c r="G382" s="31" t="s">
        <v>22</v>
      </c>
      <c r="H382" s="31" t="s">
        <v>23</v>
      </c>
      <c r="I382" s="88"/>
      <c r="J382" s="88"/>
      <c r="K382" s="88"/>
      <c r="L382" s="88"/>
      <c r="M382" s="88"/>
      <c r="N382" s="88"/>
      <c r="O382" s="88"/>
      <c r="P382" s="88"/>
      <c r="Q382" s="88"/>
      <c r="R382" s="72"/>
      <c r="S382" s="88"/>
    </row>
    <row r="383" spans="1:19" x14ac:dyDescent="0.25">
      <c r="A383" s="90" t="s">
        <v>1342</v>
      </c>
      <c r="B383" s="90"/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</row>
    <row r="384" spans="1:19" x14ac:dyDescent="0.25">
      <c r="A384" s="90" t="s">
        <v>950</v>
      </c>
      <c r="B384" s="90"/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</row>
    <row r="385" spans="1:19" x14ac:dyDescent="0.25">
      <c r="A385" s="31" t="s">
        <v>26</v>
      </c>
      <c r="B385" s="31">
        <v>120209</v>
      </c>
      <c r="C385" s="30" t="s">
        <v>28</v>
      </c>
      <c r="D385" s="31" t="s">
        <v>951</v>
      </c>
      <c r="E385" s="31" t="s">
        <v>952</v>
      </c>
      <c r="F385" s="31" t="s">
        <v>953</v>
      </c>
      <c r="G385" s="31" t="s">
        <v>954</v>
      </c>
      <c r="H385" s="31" t="s">
        <v>955</v>
      </c>
      <c r="I385" s="31" t="s">
        <v>286</v>
      </c>
      <c r="J385" s="31" t="s">
        <v>112</v>
      </c>
      <c r="K385" s="31" t="s">
        <v>542</v>
      </c>
      <c r="L385" s="31" t="s">
        <v>956</v>
      </c>
      <c r="M385" s="31" t="s">
        <v>957</v>
      </c>
      <c r="N385" s="31">
        <v>101.98</v>
      </c>
      <c r="O385" s="31" t="s">
        <v>959</v>
      </c>
      <c r="P385" s="31" t="s">
        <v>960</v>
      </c>
      <c r="Q385" s="31" t="s">
        <v>961</v>
      </c>
      <c r="R385" s="35">
        <v>1.3</v>
      </c>
      <c r="S385" s="31" t="s">
        <v>962</v>
      </c>
    </row>
    <row r="386" spans="1:19" x14ac:dyDescent="0.25">
      <c r="A386" s="31" t="s">
        <v>397</v>
      </c>
      <c r="B386" s="31" t="s">
        <v>397</v>
      </c>
      <c r="C386" s="30" t="s">
        <v>398</v>
      </c>
      <c r="D386" s="31" t="s">
        <v>29</v>
      </c>
      <c r="E386" s="31" t="s">
        <v>199</v>
      </c>
      <c r="F386" s="31" t="s">
        <v>36</v>
      </c>
      <c r="G386" s="31" t="s">
        <v>399</v>
      </c>
      <c r="H386" s="31" t="s">
        <v>400</v>
      </c>
      <c r="I386" s="31" t="s">
        <v>36</v>
      </c>
      <c r="J386" s="31" t="s">
        <v>36</v>
      </c>
      <c r="K386" s="31" t="s">
        <v>401</v>
      </c>
      <c r="L386" s="31" t="s">
        <v>36</v>
      </c>
      <c r="M386" s="31" t="s">
        <v>230</v>
      </c>
      <c r="N386" s="31" t="s">
        <v>167</v>
      </c>
      <c r="O386" s="31" t="s">
        <v>402</v>
      </c>
      <c r="P386" s="31" t="s">
        <v>148</v>
      </c>
      <c r="Q386" s="31" t="s">
        <v>176</v>
      </c>
      <c r="R386" s="38">
        <v>0.1</v>
      </c>
      <c r="S386" s="31" t="s">
        <v>36</v>
      </c>
    </row>
    <row r="387" spans="1:19" x14ac:dyDescent="0.25">
      <c r="A387" s="31" t="s">
        <v>33</v>
      </c>
      <c r="B387" s="31" t="s">
        <v>33</v>
      </c>
      <c r="C387" s="30" t="s">
        <v>34</v>
      </c>
      <c r="D387" s="31">
        <v>40</v>
      </c>
      <c r="E387" s="31" t="s">
        <v>48</v>
      </c>
      <c r="F387" s="31" t="s">
        <v>629</v>
      </c>
      <c r="G387" s="31" t="s">
        <v>876</v>
      </c>
      <c r="H387" s="31" t="s">
        <v>107</v>
      </c>
      <c r="I387" s="31" t="s">
        <v>105</v>
      </c>
      <c r="J387" s="31" t="s">
        <v>230</v>
      </c>
      <c r="K387" s="31" t="s">
        <v>36</v>
      </c>
      <c r="L387" s="31" t="s">
        <v>36</v>
      </c>
      <c r="M387" s="31" t="s">
        <v>108</v>
      </c>
      <c r="N387" s="31" t="s">
        <v>109</v>
      </c>
      <c r="O387" s="31" t="s">
        <v>110</v>
      </c>
      <c r="P387" s="31" t="s">
        <v>111</v>
      </c>
      <c r="Q387" s="31" t="s">
        <v>112</v>
      </c>
      <c r="R387" s="38">
        <v>0.8</v>
      </c>
      <c r="S387" s="31" t="s">
        <v>36</v>
      </c>
    </row>
    <row r="388" spans="1:19" ht="25.5" x14ac:dyDescent="0.25">
      <c r="A388" s="31" t="s">
        <v>368</v>
      </c>
      <c r="B388" s="31" t="s">
        <v>368</v>
      </c>
      <c r="C388" s="32" t="s">
        <v>1343</v>
      </c>
      <c r="D388" s="31" t="s">
        <v>149</v>
      </c>
      <c r="E388" s="31" t="s">
        <v>370</v>
      </c>
      <c r="F388" s="31" t="s">
        <v>371</v>
      </c>
      <c r="G388" s="31" t="s">
        <v>36</v>
      </c>
      <c r="H388" s="31" t="s">
        <v>372</v>
      </c>
      <c r="I388" s="31" t="s">
        <v>230</v>
      </c>
      <c r="J388" s="31" t="s">
        <v>156</v>
      </c>
      <c r="K388" s="31" t="s">
        <v>373</v>
      </c>
      <c r="L388" s="31" t="s">
        <v>374</v>
      </c>
      <c r="M388" s="31" t="s">
        <v>102</v>
      </c>
      <c r="N388" s="31" t="s">
        <v>375</v>
      </c>
      <c r="O388" s="31" t="s">
        <v>299</v>
      </c>
      <c r="P388" s="31" t="s">
        <v>133</v>
      </c>
      <c r="Q388" s="31" t="s">
        <v>86</v>
      </c>
      <c r="R388" s="27">
        <v>0.1</v>
      </c>
      <c r="S388" s="31" t="s">
        <v>36</v>
      </c>
    </row>
    <row r="389" spans="1:19" ht="25.5" x14ac:dyDescent="0.25">
      <c r="A389" s="58" t="s">
        <v>37</v>
      </c>
      <c r="B389" s="58" t="s">
        <v>38</v>
      </c>
      <c r="C389" s="3" t="s">
        <v>39</v>
      </c>
      <c r="D389" s="31" t="s">
        <v>40</v>
      </c>
      <c r="E389" s="31" t="s">
        <v>219</v>
      </c>
      <c r="F389" s="31" t="s">
        <v>778</v>
      </c>
      <c r="G389" s="31" t="s">
        <v>219</v>
      </c>
      <c r="H389" s="31" t="s">
        <v>101</v>
      </c>
      <c r="I389" s="31" t="s">
        <v>36</v>
      </c>
      <c r="J389" s="31" t="s">
        <v>230</v>
      </c>
      <c r="K389" s="31" t="s">
        <v>36</v>
      </c>
      <c r="L389" s="31" t="s">
        <v>41</v>
      </c>
      <c r="M389" s="31" t="s">
        <v>102</v>
      </c>
      <c r="N389" s="31" t="s">
        <v>103</v>
      </c>
      <c r="O389" s="31" t="s">
        <v>104</v>
      </c>
      <c r="P389" s="31" t="s">
        <v>36</v>
      </c>
      <c r="Q389" s="31" t="s">
        <v>105</v>
      </c>
      <c r="R389" s="29">
        <v>0.6</v>
      </c>
      <c r="S389" s="31" t="s">
        <v>106</v>
      </c>
    </row>
    <row r="390" spans="1:19" x14ac:dyDescent="0.25">
      <c r="A390" s="31"/>
      <c r="B390" s="31"/>
      <c r="C390" s="30" t="s">
        <v>967</v>
      </c>
      <c r="D390" s="31"/>
      <c r="E390" s="33">
        <f>E389+E388+E386+E385</f>
        <v>14.12</v>
      </c>
      <c r="F390" s="33">
        <f t="shared" ref="F390:S390" si="40">F389+F388+F386+F385</f>
        <v>28.43</v>
      </c>
      <c r="G390" s="33">
        <f t="shared" si="40"/>
        <v>37.659999999999997</v>
      </c>
      <c r="H390" s="33">
        <f t="shared" si="40"/>
        <v>464.55</v>
      </c>
      <c r="I390" s="33">
        <f t="shared" si="40"/>
        <v>0.24000000000000002</v>
      </c>
      <c r="J390" s="33">
        <f t="shared" si="40"/>
        <v>0.31</v>
      </c>
      <c r="K390" s="33">
        <f t="shared" si="40"/>
        <v>2.6100000000000003</v>
      </c>
      <c r="L390" s="33">
        <f t="shared" si="40"/>
        <v>118.97999999999999</v>
      </c>
      <c r="M390" s="33">
        <f t="shared" si="40"/>
        <v>0.98</v>
      </c>
      <c r="N390" s="33">
        <f t="shared" si="40"/>
        <v>152.73000000000002</v>
      </c>
      <c r="O390" s="33">
        <f t="shared" si="40"/>
        <v>397.52000000000004</v>
      </c>
      <c r="P390" s="33">
        <f t="shared" si="40"/>
        <v>85.97</v>
      </c>
      <c r="Q390" s="33">
        <f t="shared" si="40"/>
        <v>2.1100000000000003</v>
      </c>
      <c r="R390" s="33">
        <f t="shared" si="40"/>
        <v>2.1</v>
      </c>
      <c r="S390" s="33">
        <f t="shared" si="40"/>
        <v>17.099999999999998</v>
      </c>
    </row>
    <row r="391" spans="1:19" x14ac:dyDescent="0.25">
      <c r="A391" s="90" t="s">
        <v>968</v>
      </c>
      <c r="B391" s="90"/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</row>
    <row r="392" spans="1:19" x14ac:dyDescent="0.25">
      <c r="A392" s="31" t="s">
        <v>44</v>
      </c>
      <c r="B392" s="31" t="s">
        <v>44</v>
      </c>
      <c r="C392" s="30" t="s">
        <v>45</v>
      </c>
      <c r="D392" s="31" t="s">
        <v>29</v>
      </c>
      <c r="E392" s="31" t="s">
        <v>969</v>
      </c>
      <c r="F392" s="31" t="s">
        <v>116</v>
      </c>
      <c r="G392" s="31" t="s">
        <v>361</v>
      </c>
      <c r="H392" s="31" t="s">
        <v>970</v>
      </c>
      <c r="I392" s="31" t="s">
        <v>219</v>
      </c>
      <c r="J392" s="31" t="s">
        <v>108</v>
      </c>
      <c r="K392" s="31" t="s">
        <v>95</v>
      </c>
      <c r="L392" s="31" t="s">
        <v>46</v>
      </c>
      <c r="M392" s="31" t="s">
        <v>36</v>
      </c>
      <c r="N392" s="31">
        <v>140</v>
      </c>
      <c r="O392" s="31" t="s">
        <v>972</v>
      </c>
      <c r="P392" s="31" t="s">
        <v>301</v>
      </c>
      <c r="Q392" s="31" t="s">
        <v>86</v>
      </c>
      <c r="R392" s="27">
        <v>0.6</v>
      </c>
      <c r="S392" s="31" t="s">
        <v>159</v>
      </c>
    </row>
    <row r="393" spans="1:19" x14ac:dyDescent="0.25">
      <c r="A393" s="31" t="s">
        <v>922</v>
      </c>
      <c r="B393" s="31" t="s">
        <v>923</v>
      </c>
      <c r="C393" s="30" t="s">
        <v>1033</v>
      </c>
      <c r="D393" s="31" t="s">
        <v>47</v>
      </c>
      <c r="E393" s="31" t="s">
        <v>925</v>
      </c>
      <c r="F393" s="31" t="s">
        <v>424</v>
      </c>
      <c r="G393" s="31" t="s">
        <v>926</v>
      </c>
      <c r="H393" s="31" t="s">
        <v>927</v>
      </c>
      <c r="I393" s="31">
        <v>0.1</v>
      </c>
      <c r="J393" s="31" t="s">
        <v>176</v>
      </c>
      <c r="K393" s="31" t="s">
        <v>36</v>
      </c>
      <c r="L393" s="31" t="s">
        <v>730</v>
      </c>
      <c r="M393" s="31" t="s">
        <v>271</v>
      </c>
      <c r="N393" s="31" t="s">
        <v>928</v>
      </c>
      <c r="O393" s="31" t="s">
        <v>929</v>
      </c>
      <c r="P393" s="31" t="s">
        <v>930</v>
      </c>
      <c r="Q393" s="31" t="s">
        <v>319</v>
      </c>
      <c r="R393" s="31">
        <v>0.3</v>
      </c>
      <c r="S393" s="31" t="s">
        <v>551</v>
      </c>
    </row>
    <row r="394" spans="1:19" x14ac:dyDescent="0.25">
      <c r="A394" s="31"/>
      <c r="B394" s="31"/>
      <c r="C394" s="30" t="s">
        <v>967</v>
      </c>
      <c r="D394" s="31"/>
      <c r="E394" s="33">
        <f>E393+E392</f>
        <v>9.25</v>
      </c>
      <c r="F394" s="33">
        <f t="shared" ref="F394:S394" si="41">F393+F392</f>
        <v>16</v>
      </c>
      <c r="G394" s="33">
        <f t="shared" si="41"/>
        <v>32</v>
      </c>
      <c r="H394" s="33">
        <f t="shared" si="41"/>
        <v>314.8</v>
      </c>
      <c r="I394" s="33">
        <f t="shared" si="41"/>
        <v>0.18</v>
      </c>
      <c r="J394" s="33">
        <f t="shared" si="41"/>
        <v>0.41000000000000003</v>
      </c>
      <c r="K394" s="33">
        <f t="shared" si="41"/>
        <v>1.4</v>
      </c>
      <c r="L394" s="33">
        <f t="shared" si="41"/>
        <v>70.010000000000005</v>
      </c>
      <c r="M394" s="33">
        <f t="shared" si="41"/>
        <v>0.56000000000000005</v>
      </c>
      <c r="N394" s="33">
        <f t="shared" si="41"/>
        <v>157.22</v>
      </c>
      <c r="O394" s="33">
        <f t="shared" si="41"/>
        <v>250.87</v>
      </c>
      <c r="P394" s="33">
        <f t="shared" si="41"/>
        <v>53.620000000000005</v>
      </c>
      <c r="Q394" s="33">
        <f t="shared" si="41"/>
        <v>1.8499999999999999</v>
      </c>
      <c r="R394" s="33">
        <f t="shared" si="41"/>
        <v>0.89999999999999991</v>
      </c>
      <c r="S394" s="33">
        <f t="shared" si="41"/>
        <v>21.2</v>
      </c>
    </row>
    <row r="395" spans="1:19" x14ac:dyDescent="0.25">
      <c r="A395" s="90" t="s">
        <v>973</v>
      </c>
      <c r="B395" s="90"/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</row>
    <row r="396" spans="1:19" x14ac:dyDescent="0.25">
      <c r="A396" s="31" t="s">
        <v>810</v>
      </c>
      <c r="B396" s="31" t="s">
        <v>810</v>
      </c>
      <c r="C396" s="30" t="s">
        <v>811</v>
      </c>
      <c r="D396" s="31" t="s">
        <v>76</v>
      </c>
      <c r="E396" s="31" t="s">
        <v>1344</v>
      </c>
      <c r="F396" s="31" t="s">
        <v>1345</v>
      </c>
      <c r="G396" s="31" t="s">
        <v>154</v>
      </c>
      <c r="H396" s="31" t="s">
        <v>1346</v>
      </c>
      <c r="I396" s="31">
        <v>0.01</v>
      </c>
      <c r="J396" s="31" t="s">
        <v>156</v>
      </c>
      <c r="K396" s="31" t="s">
        <v>1347</v>
      </c>
      <c r="L396" s="31" t="s">
        <v>36</v>
      </c>
      <c r="M396" s="31">
        <v>2.31</v>
      </c>
      <c r="N396" s="31" t="s">
        <v>1348</v>
      </c>
      <c r="O396" s="31" t="s">
        <v>1349</v>
      </c>
      <c r="P396" s="31" t="s">
        <v>1350</v>
      </c>
      <c r="Q396" s="31" t="s">
        <v>889</v>
      </c>
      <c r="R396" s="27">
        <v>0.1</v>
      </c>
      <c r="S396" s="31" t="s">
        <v>842</v>
      </c>
    </row>
    <row r="397" spans="1:19" x14ac:dyDescent="0.25">
      <c r="A397" s="31" t="s">
        <v>818</v>
      </c>
      <c r="B397" s="31" t="s">
        <v>819</v>
      </c>
      <c r="C397" s="30" t="s">
        <v>820</v>
      </c>
      <c r="D397" s="31" t="s">
        <v>951</v>
      </c>
      <c r="E397" s="31" t="s">
        <v>1351</v>
      </c>
      <c r="F397" s="31" t="s">
        <v>1120</v>
      </c>
      <c r="G397" s="31" t="s">
        <v>1352</v>
      </c>
      <c r="H397" s="31" t="s">
        <v>1353</v>
      </c>
      <c r="I397" s="31">
        <v>0.3</v>
      </c>
      <c r="J397" s="31" t="s">
        <v>176</v>
      </c>
      <c r="K397" s="31" t="s">
        <v>1354</v>
      </c>
      <c r="L397" s="31" t="s">
        <v>1355</v>
      </c>
      <c r="M397" s="31" t="s">
        <v>1170</v>
      </c>
      <c r="N397" s="31" t="s">
        <v>1356</v>
      </c>
      <c r="O397" s="31" t="s">
        <v>1357</v>
      </c>
      <c r="P397" s="31" t="s">
        <v>1358</v>
      </c>
      <c r="Q397" s="31" t="s">
        <v>432</v>
      </c>
      <c r="R397" s="31">
        <v>0.9</v>
      </c>
      <c r="S397" s="31" t="s">
        <v>870</v>
      </c>
    </row>
    <row r="398" spans="1:19" x14ac:dyDescent="0.25">
      <c r="A398" s="31" t="s">
        <v>74</v>
      </c>
      <c r="B398" s="31" t="s">
        <v>74</v>
      </c>
      <c r="C398" s="30" t="s">
        <v>75</v>
      </c>
      <c r="D398" s="31">
        <v>100</v>
      </c>
      <c r="E398" s="31">
        <v>16.32</v>
      </c>
      <c r="F398" s="31" t="s">
        <v>492</v>
      </c>
      <c r="G398" s="31">
        <v>12.36</v>
      </c>
      <c r="H398" s="31">
        <v>110</v>
      </c>
      <c r="I398" s="31">
        <v>0.1</v>
      </c>
      <c r="J398" s="31" t="s">
        <v>102</v>
      </c>
      <c r="K398" s="31" t="s">
        <v>1014</v>
      </c>
      <c r="L398" s="31" t="s">
        <v>1359</v>
      </c>
      <c r="M398" s="31">
        <v>0.12</v>
      </c>
      <c r="N398" s="31">
        <v>14.61</v>
      </c>
      <c r="O398" s="31">
        <v>177.09</v>
      </c>
      <c r="P398" s="31">
        <v>4.05</v>
      </c>
      <c r="Q398" s="31" t="s">
        <v>1360</v>
      </c>
      <c r="R398" s="38">
        <v>0.6</v>
      </c>
      <c r="S398" s="31">
        <v>22.24</v>
      </c>
    </row>
    <row r="399" spans="1:19" x14ac:dyDescent="0.25">
      <c r="A399" s="31" t="s">
        <v>183</v>
      </c>
      <c r="B399" s="31" t="s">
        <v>184</v>
      </c>
      <c r="C399" s="30" t="s">
        <v>185</v>
      </c>
      <c r="D399" s="31">
        <v>200</v>
      </c>
      <c r="E399" s="31" t="s">
        <v>223</v>
      </c>
      <c r="F399" s="31">
        <v>7.1</v>
      </c>
      <c r="G399" s="31" t="s">
        <v>1052</v>
      </c>
      <c r="H399" s="31" t="s">
        <v>1053</v>
      </c>
      <c r="I399" s="31" t="s">
        <v>331</v>
      </c>
      <c r="J399" s="31" t="s">
        <v>373</v>
      </c>
      <c r="K399" s="31" t="s">
        <v>1054</v>
      </c>
      <c r="L399" s="31" t="s">
        <v>1055</v>
      </c>
      <c r="M399" s="31" t="s">
        <v>331</v>
      </c>
      <c r="N399" s="31" t="s">
        <v>1056</v>
      </c>
      <c r="O399" s="31">
        <v>97.41</v>
      </c>
      <c r="P399" s="31" t="s">
        <v>1361</v>
      </c>
      <c r="Q399" s="31" t="s">
        <v>287</v>
      </c>
      <c r="R399" s="27">
        <v>0.3</v>
      </c>
      <c r="S399" s="31" t="s">
        <v>1058</v>
      </c>
    </row>
    <row r="400" spans="1:19" x14ac:dyDescent="0.25">
      <c r="A400" s="31" t="s">
        <v>192</v>
      </c>
      <c r="B400" s="31" t="s">
        <v>193</v>
      </c>
      <c r="C400" s="30" t="s">
        <v>1362</v>
      </c>
      <c r="D400" s="31" t="s">
        <v>29</v>
      </c>
      <c r="E400" s="31" t="s">
        <v>36</v>
      </c>
      <c r="F400" s="31" t="s">
        <v>36</v>
      </c>
      <c r="G400" s="31" t="s">
        <v>194</v>
      </c>
      <c r="H400" s="31" t="s">
        <v>195</v>
      </c>
      <c r="I400" s="31" t="s">
        <v>36</v>
      </c>
      <c r="J400" s="31" t="s">
        <v>36</v>
      </c>
      <c r="K400" s="31" t="s">
        <v>36</v>
      </c>
      <c r="L400" s="31" t="s">
        <v>36</v>
      </c>
      <c r="M400" s="31" t="s">
        <v>36</v>
      </c>
      <c r="N400" s="31" t="s">
        <v>148</v>
      </c>
      <c r="O400" s="31" t="s">
        <v>36</v>
      </c>
      <c r="P400" s="31" t="s">
        <v>36</v>
      </c>
      <c r="Q400" s="31" t="s">
        <v>123</v>
      </c>
      <c r="R400" s="29">
        <v>0.6</v>
      </c>
      <c r="S400" s="31" t="s">
        <v>36</v>
      </c>
    </row>
    <row r="401" spans="1:19" x14ac:dyDescent="0.25">
      <c r="A401" s="27">
        <v>120156</v>
      </c>
      <c r="B401" s="27">
        <v>120156</v>
      </c>
      <c r="C401" s="3" t="s">
        <v>758</v>
      </c>
      <c r="D401" s="27">
        <v>10</v>
      </c>
      <c r="E401" s="31" t="s">
        <v>153</v>
      </c>
      <c r="F401" s="31" t="s">
        <v>196</v>
      </c>
      <c r="G401" s="31" t="s">
        <v>197</v>
      </c>
      <c r="H401" s="31" t="s">
        <v>198</v>
      </c>
      <c r="I401" s="31" t="s">
        <v>199</v>
      </c>
      <c r="J401" s="31" t="s">
        <v>230</v>
      </c>
      <c r="K401" s="31" t="s">
        <v>36</v>
      </c>
      <c r="L401" s="31" t="s">
        <v>36</v>
      </c>
      <c r="M401" s="31" t="s">
        <v>200</v>
      </c>
      <c r="N401" s="31" t="s">
        <v>201</v>
      </c>
      <c r="O401" s="31" t="s">
        <v>202</v>
      </c>
      <c r="P401" s="31" t="s">
        <v>203</v>
      </c>
      <c r="Q401" s="31" t="s">
        <v>148</v>
      </c>
      <c r="R401" s="27">
        <v>0</v>
      </c>
      <c r="S401" s="31" t="s">
        <v>36</v>
      </c>
    </row>
    <row r="402" spans="1:19" x14ac:dyDescent="0.25">
      <c r="A402" s="31" t="s">
        <v>65</v>
      </c>
      <c r="B402" s="31" t="s">
        <v>65</v>
      </c>
      <c r="C402" s="10" t="s">
        <v>1460</v>
      </c>
      <c r="D402" s="31" t="s">
        <v>35</v>
      </c>
      <c r="E402" s="31" t="s">
        <v>204</v>
      </c>
      <c r="F402" s="31" t="s">
        <v>90</v>
      </c>
      <c r="G402" s="31" t="s">
        <v>205</v>
      </c>
      <c r="H402" s="31" t="s">
        <v>206</v>
      </c>
      <c r="I402" s="31" t="s">
        <v>199</v>
      </c>
      <c r="J402" s="31" t="s">
        <v>230</v>
      </c>
      <c r="K402" s="31" t="s">
        <v>36</v>
      </c>
      <c r="L402" s="31" t="s">
        <v>36</v>
      </c>
      <c r="M402" s="31" t="s">
        <v>207</v>
      </c>
      <c r="N402" s="31" t="s">
        <v>208</v>
      </c>
      <c r="O402" s="31" t="s">
        <v>208</v>
      </c>
      <c r="P402" s="31" t="s">
        <v>209</v>
      </c>
      <c r="Q402" s="31" t="s">
        <v>210</v>
      </c>
      <c r="R402" s="27">
        <v>1.1000000000000001</v>
      </c>
      <c r="S402" s="31" t="s">
        <v>211</v>
      </c>
    </row>
    <row r="403" spans="1:19" x14ac:dyDescent="0.25">
      <c r="A403" s="31"/>
      <c r="B403" s="31"/>
      <c r="C403" s="30" t="s">
        <v>967</v>
      </c>
      <c r="D403" s="31"/>
      <c r="E403" s="33">
        <v>35.190000000000005</v>
      </c>
      <c r="F403" s="33">
        <v>21.150000000000002</v>
      </c>
      <c r="G403" s="33">
        <v>122.92999999999999</v>
      </c>
      <c r="H403" s="33">
        <v>892.24999999999989</v>
      </c>
      <c r="I403" s="33">
        <v>0.6399999999999999</v>
      </c>
      <c r="J403" s="33">
        <v>0.39</v>
      </c>
      <c r="K403" s="33">
        <v>27.89</v>
      </c>
      <c r="L403" s="33">
        <f t="shared" ref="L403:S403" si="42">L402+L401+L400+L399+L398+L397+L396</f>
        <v>39.480000000000004</v>
      </c>
      <c r="M403" s="33">
        <f t="shared" si="42"/>
        <v>4.95</v>
      </c>
      <c r="N403" s="33">
        <f t="shared" si="42"/>
        <v>227.30000000000004</v>
      </c>
      <c r="O403" s="33">
        <f t="shared" si="42"/>
        <v>542.67000000000007</v>
      </c>
      <c r="P403" s="33">
        <f t="shared" si="42"/>
        <v>100.57000000000001</v>
      </c>
      <c r="Q403" s="33">
        <f t="shared" si="42"/>
        <v>5.54</v>
      </c>
      <c r="R403" s="33">
        <f t="shared" si="42"/>
        <v>3.6</v>
      </c>
      <c r="S403" s="33">
        <f t="shared" si="42"/>
        <v>43.47</v>
      </c>
    </row>
    <row r="404" spans="1:19" x14ac:dyDescent="0.25">
      <c r="A404" s="90" t="s">
        <v>1007</v>
      </c>
      <c r="B404" s="90"/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</row>
    <row r="405" spans="1:19" x14ac:dyDescent="0.25">
      <c r="A405" s="60" t="s">
        <v>212</v>
      </c>
      <c r="B405" s="60" t="s">
        <v>213</v>
      </c>
      <c r="C405" s="30" t="s">
        <v>214</v>
      </c>
      <c r="D405" s="60">
        <v>100</v>
      </c>
      <c r="E405" s="60" t="s">
        <v>215</v>
      </c>
      <c r="F405" s="60" t="s">
        <v>216</v>
      </c>
      <c r="G405" s="60" t="s">
        <v>217</v>
      </c>
      <c r="H405" s="60" t="s">
        <v>218</v>
      </c>
      <c r="I405" s="60" t="s">
        <v>156</v>
      </c>
      <c r="J405" s="60" t="s">
        <v>123</v>
      </c>
      <c r="K405" s="60" t="s">
        <v>219</v>
      </c>
      <c r="L405" s="60" t="s">
        <v>500</v>
      </c>
      <c r="M405" s="60" t="s">
        <v>220</v>
      </c>
      <c r="N405" s="60" t="s">
        <v>221</v>
      </c>
      <c r="O405" s="60" t="s">
        <v>222</v>
      </c>
      <c r="P405" s="60" t="s">
        <v>1059</v>
      </c>
      <c r="Q405" s="60" t="s">
        <v>550</v>
      </c>
      <c r="R405" s="58">
        <v>0</v>
      </c>
      <c r="S405" s="60" t="s">
        <v>223</v>
      </c>
    </row>
    <row r="406" spans="1:19" x14ac:dyDescent="0.25">
      <c r="A406" s="31" t="s">
        <v>336</v>
      </c>
      <c r="B406" s="31" t="s">
        <v>336</v>
      </c>
      <c r="C406" s="30" t="s">
        <v>337</v>
      </c>
      <c r="D406" s="31" t="s">
        <v>29</v>
      </c>
      <c r="E406" s="31" t="s">
        <v>55</v>
      </c>
      <c r="F406" s="31" t="s">
        <v>338</v>
      </c>
      <c r="G406" s="31" t="s">
        <v>201</v>
      </c>
      <c r="H406" s="31" t="s">
        <v>339</v>
      </c>
      <c r="I406" s="31" t="s">
        <v>199</v>
      </c>
      <c r="J406" s="31">
        <v>0.1</v>
      </c>
      <c r="K406" s="31" t="s">
        <v>103</v>
      </c>
      <c r="L406" s="31" t="s">
        <v>41</v>
      </c>
      <c r="M406" s="31" t="s">
        <v>36</v>
      </c>
      <c r="N406" s="31">
        <v>142</v>
      </c>
      <c r="O406" s="31" t="s">
        <v>341</v>
      </c>
      <c r="P406" s="31">
        <v>26</v>
      </c>
      <c r="Q406" s="31" t="s">
        <v>86</v>
      </c>
      <c r="R406" s="31">
        <v>2.6</v>
      </c>
      <c r="S406" s="31" t="s">
        <v>159</v>
      </c>
    </row>
    <row r="407" spans="1:19" x14ac:dyDescent="0.25">
      <c r="A407" s="31"/>
      <c r="B407" s="31"/>
      <c r="C407" s="30" t="s">
        <v>967</v>
      </c>
      <c r="D407" s="31"/>
      <c r="E407" s="33">
        <v>9.65</v>
      </c>
      <c r="F407" s="33">
        <v>7.9</v>
      </c>
      <c r="G407" s="33">
        <v>36.9</v>
      </c>
      <c r="H407" s="33">
        <v>258.10000000000002</v>
      </c>
      <c r="I407" s="33">
        <v>0.09</v>
      </c>
      <c r="J407" s="33">
        <v>0.14000000000000001</v>
      </c>
      <c r="K407" s="33">
        <v>1.3499999999999999</v>
      </c>
      <c r="L407" s="33">
        <v>34.01</v>
      </c>
      <c r="M407" s="33">
        <v>0.47</v>
      </c>
      <c r="N407" s="33">
        <v>164.86</v>
      </c>
      <c r="O407" s="33">
        <v>219.19</v>
      </c>
      <c r="P407" s="33">
        <v>33.07</v>
      </c>
      <c r="Q407" s="33">
        <v>0.76</v>
      </c>
      <c r="R407" s="33">
        <v>4.7</v>
      </c>
      <c r="S407" s="33">
        <v>19.72</v>
      </c>
    </row>
    <row r="408" spans="1:19" x14ac:dyDescent="0.25">
      <c r="A408" s="90" t="s">
        <v>1011</v>
      </c>
      <c r="B408" s="90"/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</row>
    <row r="409" spans="1:19" x14ac:dyDescent="0.25">
      <c r="A409" s="47" t="s">
        <v>833</v>
      </c>
      <c r="B409" s="47" t="s">
        <v>834</v>
      </c>
      <c r="C409" s="30" t="s">
        <v>835</v>
      </c>
      <c r="D409" s="31" t="s">
        <v>951</v>
      </c>
      <c r="E409" s="31" t="s">
        <v>365</v>
      </c>
      <c r="F409" s="31">
        <v>12.02</v>
      </c>
      <c r="G409" s="31" t="s">
        <v>405</v>
      </c>
      <c r="H409" s="31" t="s">
        <v>1363</v>
      </c>
      <c r="I409" s="31" t="s">
        <v>77</v>
      </c>
      <c r="J409" s="31">
        <v>0.05</v>
      </c>
      <c r="K409" s="31">
        <v>27.15</v>
      </c>
      <c r="L409" s="31" t="s">
        <v>116</v>
      </c>
      <c r="M409" s="31" t="s">
        <v>1364</v>
      </c>
      <c r="N409" s="31" t="s">
        <v>1365</v>
      </c>
      <c r="O409" s="31" t="s">
        <v>1366</v>
      </c>
      <c r="P409" s="31">
        <v>24.51</v>
      </c>
      <c r="Q409" s="31" t="s">
        <v>1367</v>
      </c>
      <c r="R409" s="27">
        <v>0.01</v>
      </c>
      <c r="S409" s="31" t="s">
        <v>1368</v>
      </c>
    </row>
    <row r="410" spans="1:19" x14ac:dyDescent="0.25">
      <c r="A410" s="60">
        <v>160223</v>
      </c>
      <c r="B410" s="60">
        <v>160224</v>
      </c>
      <c r="C410" s="30" t="s">
        <v>70</v>
      </c>
      <c r="D410" s="60" t="s">
        <v>29</v>
      </c>
      <c r="E410" s="60" t="s">
        <v>69</v>
      </c>
      <c r="F410" s="60" t="s">
        <v>86</v>
      </c>
      <c r="G410" s="60" t="s">
        <v>359</v>
      </c>
      <c r="H410" s="60" t="s">
        <v>360</v>
      </c>
      <c r="I410" s="60" t="s">
        <v>105</v>
      </c>
      <c r="J410" s="60" t="s">
        <v>105</v>
      </c>
      <c r="K410" s="60" t="s">
        <v>211</v>
      </c>
      <c r="L410" s="60" t="s">
        <v>36</v>
      </c>
      <c r="M410" s="60" t="s">
        <v>86</v>
      </c>
      <c r="N410" s="60">
        <v>54</v>
      </c>
      <c r="O410" s="60" t="s">
        <v>274</v>
      </c>
      <c r="P410" s="60" t="s">
        <v>361</v>
      </c>
      <c r="Q410" s="60">
        <v>0.78</v>
      </c>
      <c r="R410" s="61">
        <v>0.6</v>
      </c>
      <c r="S410" s="60" t="s">
        <v>36</v>
      </c>
    </row>
    <row r="411" spans="1:19" ht="25.5" x14ac:dyDescent="0.25">
      <c r="A411" s="58" t="s">
        <v>37</v>
      </c>
      <c r="B411" s="58" t="s">
        <v>38</v>
      </c>
      <c r="C411" s="3" t="s">
        <v>39</v>
      </c>
      <c r="D411" s="31" t="s">
        <v>40</v>
      </c>
      <c r="E411" s="31" t="s">
        <v>219</v>
      </c>
      <c r="F411" s="31" t="s">
        <v>778</v>
      </c>
      <c r="G411" s="31" t="s">
        <v>219</v>
      </c>
      <c r="H411" s="31" t="s">
        <v>101</v>
      </c>
      <c r="I411" s="31" t="s">
        <v>36</v>
      </c>
      <c r="J411" s="31" t="s">
        <v>230</v>
      </c>
      <c r="K411" s="31" t="s">
        <v>36</v>
      </c>
      <c r="L411" s="31" t="s">
        <v>41</v>
      </c>
      <c r="M411" s="31" t="s">
        <v>102</v>
      </c>
      <c r="N411" s="31" t="s">
        <v>103</v>
      </c>
      <c r="O411" s="31" t="s">
        <v>104</v>
      </c>
      <c r="P411" s="31" t="s">
        <v>36</v>
      </c>
      <c r="Q411" s="31" t="s">
        <v>105</v>
      </c>
      <c r="R411" s="27">
        <v>0</v>
      </c>
      <c r="S411" s="31" t="s">
        <v>106</v>
      </c>
    </row>
    <row r="412" spans="1:19" x14ac:dyDescent="0.25">
      <c r="A412" s="31" t="s">
        <v>33</v>
      </c>
      <c r="B412" s="31" t="s">
        <v>33</v>
      </c>
      <c r="C412" s="30" t="s">
        <v>34</v>
      </c>
      <c r="D412" s="31" t="s">
        <v>35</v>
      </c>
      <c r="E412" s="31" t="s">
        <v>153</v>
      </c>
      <c r="F412" s="31" t="s">
        <v>196</v>
      </c>
      <c r="G412" s="31">
        <v>40.56</v>
      </c>
      <c r="H412" s="31" t="s">
        <v>198</v>
      </c>
      <c r="I412" s="31">
        <v>0.01</v>
      </c>
      <c r="J412" s="31" t="s">
        <v>230</v>
      </c>
      <c r="K412" s="31" t="s">
        <v>36</v>
      </c>
      <c r="L412" s="31" t="s">
        <v>36</v>
      </c>
      <c r="M412" s="31" t="s">
        <v>200</v>
      </c>
      <c r="N412" s="31" t="s">
        <v>201</v>
      </c>
      <c r="O412" s="31" t="s">
        <v>202</v>
      </c>
      <c r="P412" s="31" t="s">
        <v>203</v>
      </c>
      <c r="Q412" s="31" t="s">
        <v>148</v>
      </c>
      <c r="R412" s="27">
        <v>0</v>
      </c>
      <c r="S412" s="31" t="s">
        <v>36</v>
      </c>
    </row>
    <row r="413" spans="1:19" x14ac:dyDescent="0.25">
      <c r="A413" s="68" t="s">
        <v>81</v>
      </c>
      <c r="B413" s="68" t="s">
        <v>82</v>
      </c>
      <c r="C413" s="10" t="s">
        <v>83</v>
      </c>
      <c r="D413" s="68">
        <v>200</v>
      </c>
      <c r="E413" s="31" t="s">
        <v>266</v>
      </c>
      <c r="F413" s="31" t="s">
        <v>267</v>
      </c>
      <c r="G413" s="31" t="s">
        <v>268</v>
      </c>
      <c r="H413" s="31" t="s">
        <v>113</v>
      </c>
      <c r="I413" s="31" t="s">
        <v>105</v>
      </c>
      <c r="J413" s="31" t="s">
        <v>230</v>
      </c>
      <c r="K413" s="31" t="s">
        <v>36</v>
      </c>
      <c r="L413" s="31" t="s">
        <v>36</v>
      </c>
      <c r="M413" s="31" t="s">
        <v>114</v>
      </c>
      <c r="N413" s="31" t="s">
        <v>115</v>
      </c>
      <c r="O413" s="31" t="s">
        <v>115</v>
      </c>
      <c r="P413" s="31" t="s">
        <v>116</v>
      </c>
      <c r="Q413" s="31" t="s">
        <v>117</v>
      </c>
      <c r="R413" s="29">
        <v>0.4</v>
      </c>
      <c r="S413" s="31" t="s">
        <v>69</v>
      </c>
    </row>
    <row r="414" spans="1:19" x14ac:dyDescent="0.25">
      <c r="A414" s="31"/>
      <c r="B414" s="31"/>
      <c r="C414" s="30" t="s">
        <v>967</v>
      </c>
      <c r="D414" s="31"/>
      <c r="E414" s="33">
        <v>24.66</v>
      </c>
      <c r="F414" s="33">
        <v>21.799999999999997</v>
      </c>
      <c r="G414" s="33">
        <v>150.88</v>
      </c>
      <c r="H414" s="33">
        <v>729</v>
      </c>
      <c r="I414" s="33">
        <v>0.16</v>
      </c>
      <c r="J414" s="33">
        <v>0.11</v>
      </c>
      <c r="K414" s="33">
        <v>39.299999999999997</v>
      </c>
      <c r="L414" s="33">
        <v>35.04</v>
      </c>
      <c r="M414" s="33">
        <v>5.6000000000000005</v>
      </c>
      <c r="N414" s="33">
        <v>462.07000000000005</v>
      </c>
      <c r="O414" s="33">
        <v>307.65999999999997</v>
      </c>
      <c r="P414" s="33">
        <v>38.93</v>
      </c>
      <c r="Q414" s="33">
        <v>4.78</v>
      </c>
      <c r="R414" s="33">
        <v>1.01</v>
      </c>
      <c r="S414" s="33">
        <v>13.31</v>
      </c>
    </row>
    <row r="415" spans="1:19" x14ac:dyDescent="0.25">
      <c r="A415" s="90" t="s">
        <v>1024</v>
      </c>
      <c r="B415" s="90"/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</row>
    <row r="416" spans="1:19" x14ac:dyDescent="0.25">
      <c r="A416" s="31" t="s">
        <v>376</v>
      </c>
      <c r="B416" s="31" t="s">
        <v>376</v>
      </c>
      <c r="C416" s="30" t="s">
        <v>1070</v>
      </c>
      <c r="D416" s="31" t="s">
        <v>377</v>
      </c>
      <c r="E416" s="31" t="s">
        <v>378</v>
      </c>
      <c r="F416" s="31" t="s">
        <v>207</v>
      </c>
      <c r="G416" s="31" t="s">
        <v>379</v>
      </c>
      <c r="H416" s="31" t="s">
        <v>380</v>
      </c>
      <c r="I416" s="31" t="s">
        <v>176</v>
      </c>
      <c r="J416" s="31">
        <v>0.1</v>
      </c>
      <c r="K416" s="31">
        <v>0</v>
      </c>
      <c r="L416" s="31">
        <v>598</v>
      </c>
      <c r="M416" s="31">
        <v>0</v>
      </c>
      <c r="N416" s="31">
        <v>81.2</v>
      </c>
      <c r="O416" s="31">
        <v>172</v>
      </c>
      <c r="P416" s="31">
        <v>2.4</v>
      </c>
      <c r="Q416" s="31">
        <v>1.45</v>
      </c>
      <c r="R416" s="5">
        <f>R411+R412+R413+R414+R415</f>
        <v>1.4100000000000001</v>
      </c>
      <c r="S416" s="31">
        <v>10.6</v>
      </c>
    </row>
    <row r="417" spans="1:19" x14ac:dyDescent="0.25">
      <c r="A417" s="31"/>
      <c r="B417" s="31"/>
      <c r="C417" s="30" t="s">
        <v>967</v>
      </c>
      <c r="D417" s="31"/>
      <c r="E417" s="33" t="str">
        <f>E416</f>
        <v>1,62</v>
      </c>
      <c r="F417" s="33" t="str">
        <f t="shared" ref="F417:S417" si="43">F416</f>
        <v>0,36</v>
      </c>
      <c r="G417" s="33" t="str">
        <f t="shared" si="43"/>
        <v>14,58</v>
      </c>
      <c r="H417" s="33" t="str">
        <f t="shared" si="43"/>
        <v>77,40</v>
      </c>
      <c r="I417" s="33" t="str">
        <f t="shared" si="43"/>
        <v>0,07</v>
      </c>
      <c r="J417" s="33">
        <f t="shared" si="43"/>
        <v>0.1</v>
      </c>
      <c r="K417" s="33">
        <f t="shared" si="43"/>
        <v>0</v>
      </c>
      <c r="L417" s="33">
        <f t="shared" si="43"/>
        <v>598</v>
      </c>
      <c r="M417" s="33">
        <f t="shared" si="43"/>
        <v>0</v>
      </c>
      <c r="N417" s="33">
        <f t="shared" si="43"/>
        <v>81.2</v>
      </c>
      <c r="O417" s="33">
        <f t="shared" si="43"/>
        <v>172</v>
      </c>
      <c r="P417" s="33">
        <f t="shared" si="43"/>
        <v>2.4</v>
      </c>
      <c r="Q417" s="33">
        <f t="shared" si="43"/>
        <v>1.45</v>
      </c>
      <c r="R417" s="33">
        <f t="shared" si="43"/>
        <v>1.4100000000000001</v>
      </c>
      <c r="S417" s="33">
        <f t="shared" si="43"/>
        <v>10.6</v>
      </c>
    </row>
    <row r="418" spans="1:19" x14ac:dyDescent="0.25">
      <c r="A418" s="31"/>
      <c r="B418" s="31"/>
      <c r="C418" s="30" t="s">
        <v>1029</v>
      </c>
      <c r="D418" s="31"/>
      <c r="E418" s="33">
        <f t="shared" ref="E418:S418" si="44">+E417+E414+E407+E403+E394+E390</f>
        <v>94.490000000000009</v>
      </c>
      <c r="F418" s="33">
        <f t="shared" si="44"/>
        <v>95.639999999999986</v>
      </c>
      <c r="G418" s="33">
        <f t="shared" si="44"/>
        <v>394.95000000000005</v>
      </c>
      <c r="H418" s="33">
        <f t="shared" si="44"/>
        <v>2736.1000000000004</v>
      </c>
      <c r="I418" s="33">
        <f t="shared" si="44"/>
        <v>1.38</v>
      </c>
      <c r="J418" s="33">
        <f t="shared" si="44"/>
        <v>1.46</v>
      </c>
      <c r="K418" s="33">
        <f t="shared" si="44"/>
        <v>72.55</v>
      </c>
      <c r="L418" s="33">
        <f t="shared" si="44"/>
        <v>895.52</v>
      </c>
      <c r="M418" s="33">
        <f t="shared" si="44"/>
        <v>12.56</v>
      </c>
      <c r="N418" s="33">
        <f t="shared" si="44"/>
        <v>1245.3800000000001</v>
      </c>
      <c r="O418" s="33">
        <f t="shared" si="44"/>
        <v>1889.9099999999999</v>
      </c>
      <c r="P418" s="33">
        <f t="shared" si="44"/>
        <v>314.56000000000006</v>
      </c>
      <c r="Q418" s="33">
        <f t="shared" si="44"/>
        <v>16.490000000000002</v>
      </c>
      <c r="R418" s="33">
        <f t="shared" si="44"/>
        <v>13.72</v>
      </c>
      <c r="S418" s="33">
        <f t="shared" si="44"/>
        <v>125.39999999999999</v>
      </c>
    </row>
    <row r="419" spans="1:19" x14ac:dyDescent="0.25">
      <c r="A419" s="31"/>
      <c r="B419" s="31"/>
      <c r="C419" s="40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5"/>
      <c r="S419" s="31"/>
    </row>
    <row r="420" spans="1:19" ht="14.45" customHeight="1" x14ac:dyDescent="0.25">
      <c r="A420" s="88" t="s">
        <v>937</v>
      </c>
      <c r="B420" s="88" t="s">
        <v>938</v>
      </c>
      <c r="C420" s="90" t="s">
        <v>126</v>
      </c>
      <c r="D420" s="92" t="s">
        <v>932</v>
      </c>
      <c r="E420" s="92" t="s">
        <v>8</v>
      </c>
      <c r="F420" s="92" t="s">
        <v>9</v>
      </c>
      <c r="G420" s="88" t="s">
        <v>933</v>
      </c>
      <c r="H420" s="88" t="s">
        <v>934</v>
      </c>
      <c r="I420" s="92" t="s">
        <v>935</v>
      </c>
      <c r="J420" s="92"/>
      <c r="K420" s="92"/>
      <c r="L420" s="92"/>
      <c r="M420" s="92"/>
      <c r="N420" s="92" t="s">
        <v>936</v>
      </c>
      <c r="O420" s="92"/>
      <c r="P420" s="92"/>
      <c r="Q420" s="92"/>
      <c r="R420" s="92"/>
      <c r="S420" s="92"/>
    </row>
    <row r="421" spans="1:19" x14ac:dyDescent="0.25">
      <c r="A421" s="88"/>
      <c r="B421" s="88"/>
      <c r="C421" s="90"/>
      <c r="D421" s="92"/>
      <c r="E421" s="92"/>
      <c r="F421" s="92"/>
      <c r="G421" s="88"/>
      <c r="H421" s="88"/>
      <c r="I421" s="88" t="s">
        <v>939</v>
      </c>
      <c r="J421" s="88" t="s">
        <v>940</v>
      </c>
      <c r="K421" s="88" t="s">
        <v>941</v>
      </c>
      <c r="L421" s="88" t="s">
        <v>942</v>
      </c>
      <c r="M421" s="91" t="s">
        <v>943</v>
      </c>
      <c r="N421" s="88" t="s">
        <v>944</v>
      </c>
      <c r="O421" s="88" t="s">
        <v>945</v>
      </c>
      <c r="P421" s="88" t="s">
        <v>946</v>
      </c>
      <c r="Q421" s="88" t="s">
        <v>947</v>
      </c>
      <c r="R421" s="72" t="s">
        <v>20</v>
      </c>
      <c r="S421" s="88" t="s">
        <v>948</v>
      </c>
    </row>
    <row r="422" spans="1:19" x14ac:dyDescent="0.25">
      <c r="A422" s="88"/>
      <c r="B422" s="88"/>
      <c r="C422" s="90"/>
      <c r="D422" s="31" t="s">
        <v>22</v>
      </c>
      <c r="E422" s="31" t="s">
        <v>22</v>
      </c>
      <c r="F422" s="31" t="s">
        <v>22</v>
      </c>
      <c r="G422" s="31" t="s">
        <v>22</v>
      </c>
      <c r="H422" s="31" t="s">
        <v>23</v>
      </c>
      <c r="I422" s="88"/>
      <c r="J422" s="88"/>
      <c r="K422" s="88"/>
      <c r="L422" s="88"/>
      <c r="M422" s="88"/>
      <c r="N422" s="88"/>
      <c r="O422" s="88"/>
      <c r="P422" s="88"/>
      <c r="Q422" s="88"/>
      <c r="R422" s="72"/>
      <c r="S422" s="88"/>
    </row>
    <row r="423" spans="1:19" x14ac:dyDescent="0.25">
      <c r="A423" s="90" t="s">
        <v>1372</v>
      </c>
      <c r="B423" s="90"/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</row>
    <row r="424" spans="1:19" x14ac:dyDescent="0.25">
      <c r="A424" s="90" t="s">
        <v>950</v>
      </c>
      <c r="B424" s="90"/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</row>
    <row r="425" spans="1:19" x14ac:dyDescent="0.25">
      <c r="A425" s="31" t="s">
        <v>131</v>
      </c>
      <c r="B425" s="36">
        <v>120313</v>
      </c>
      <c r="C425" s="30" t="s">
        <v>132</v>
      </c>
      <c r="D425" s="31" t="s">
        <v>76</v>
      </c>
      <c r="E425" s="31" t="s">
        <v>133</v>
      </c>
      <c r="F425" s="31" t="s">
        <v>134</v>
      </c>
      <c r="G425" s="31" t="s">
        <v>135</v>
      </c>
      <c r="H425" s="31" t="s">
        <v>136</v>
      </c>
      <c r="I425" s="31" t="s">
        <v>137</v>
      </c>
      <c r="J425" s="31" t="s">
        <v>1031</v>
      </c>
      <c r="K425" s="31" t="s">
        <v>138</v>
      </c>
      <c r="L425" s="31" t="s">
        <v>844</v>
      </c>
      <c r="M425" s="31" t="s">
        <v>139</v>
      </c>
      <c r="N425" s="31" t="s">
        <v>140</v>
      </c>
      <c r="O425" s="31" t="s">
        <v>141</v>
      </c>
      <c r="P425" s="31" t="s">
        <v>142</v>
      </c>
      <c r="Q425" s="31" t="s">
        <v>143</v>
      </c>
      <c r="R425" s="31">
        <v>1.68</v>
      </c>
      <c r="S425" s="31">
        <v>2.3130000000000002</v>
      </c>
    </row>
    <row r="426" spans="1:19" s="65" customFormat="1" x14ac:dyDescent="0.25">
      <c r="A426" s="64" t="s">
        <v>145</v>
      </c>
      <c r="B426" s="64" t="s">
        <v>145</v>
      </c>
      <c r="C426" s="63" t="s">
        <v>1490</v>
      </c>
      <c r="D426" s="64" t="s">
        <v>29</v>
      </c>
      <c r="E426" s="64" t="s">
        <v>36</v>
      </c>
      <c r="F426" s="64" t="s">
        <v>36</v>
      </c>
      <c r="G426" s="64" t="s">
        <v>146</v>
      </c>
      <c r="H426" s="64" t="s">
        <v>147</v>
      </c>
      <c r="I426" s="64" t="s">
        <v>36</v>
      </c>
      <c r="J426" s="64" t="s">
        <v>36</v>
      </c>
      <c r="K426" s="64" t="s">
        <v>36</v>
      </c>
      <c r="L426" s="64" t="s">
        <v>36</v>
      </c>
      <c r="M426" s="64" t="s">
        <v>36</v>
      </c>
      <c r="N426" s="64" t="s">
        <v>148</v>
      </c>
      <c r="O426" s="64" t="s">
        <v>36</v>
      </c>
      <c r="P426" s="64" t="s">
        <v>36</v>
      </c>
      <c r="Q426" s="64" t="s">
        <v>123</v>
      </c>
      <c r="R426" s="20">
        <v>0.4</v>
      </c>
      <c r="S426" s="64" t="s">
        <v>36</v>
      </c>
    </row>
    <row r="427" spans="1:19" x14ac:dyDescent="0.25">
      <c r="A427" s="31" t="s">
        <v>33</v>
      </c>
      <c r="B427" s="36"/>
      <c r="C427" s="30" t="s">
        <v>34</v>
      </c>
      <c r="D427" s="31">
        <v>40</v>
      </c>
      <c r="E427" s="31" t="s">
        <v>48</v>
      </c>
      <c r="F427" s="31" t="s">
        <v>629</v>
      </c>
      <c r="G427" s="31" t="s">
        <v>876</v>
      </c>
      <c r="H427" s="31" t="s">
        <v>107</v>
      </c>
      <c r="I427" s="31" t="s">
        <v>105</v>
      </c>
      <c r="J427" s="31" t="s">
        <v>230</v>
      </c>
      <c r="K427" s="31" t="s">
        <v>36</v>
      </c>
      <c r="L427" s="31" t="s">
        <v>36</v>
      </c>
      <c r="M427" s="31" t="s">
        <v>108</v>
      </c>
      <c r="N427" s="31" t="s">
        <v>109</v>
      </c>
      <c r="O427" s="31" t="s">
        <v>110</v>
      </c>
      <c r="P427" s="31" t="s">
        <v>111</v>
      </c>
      <c r="Q427" s="31" t="s">
        <v>112</v>
      </c>
      <c r="R427" s="31" t="s">
        <v>36</v>
      </c>
      <c r="S427" s="31">
        <v>1.2</v>
      </c>
    </row>
    <row r="428" spans="1:19" ht="25.5" x14ac:dyDescent="0.25">
      <c r="A428" s="58" t="s">
        <v>37</v>
      </c>
      <c r="B428" s="58" t="s">
        <v>38</v>
      </c>
      <c r="C428" s="3" t="s">
        <v>39</v>
      </c>
      <c r="D428" s="31" t="s">
        <v>40</v>
      </c>
      <c r="E428" s="31" t="s">
        <v>219</v>
      </c>
      <c r="F428" s="31" t="s">
        <v>778</v>
      </c>
      <c r="G428" s="31" t="s">
        <v>219</v>
      </c>
      <c r="H428" s="31" t="s">
        <v>101</v>
      </c>
      <c r="I428" s="31" t="s">
        <v>36</v>
      </c>
      <c r="J428" s="31" t="s">
        <v>230</v>
      </c>
      <c r="K428" s="31" t="s">
        <v>36</v>
      </c>
      <c r="L428" s="31" t="s">
        <v>41</v>
      </c>
      <c r="M428" s="31" t="s">
        <v>102</v>
      </c>
      <c r="N428" s="31" t="s">
        <v>103</v>
      </c>
      <c r="O428" s="31" t="s">
        <v>104</v>
      </c>
      <c r="P428" s="31" t="s">
        <v>36</v>
      </c>
      <c r="Q428" s="31" t="s">
        <v>105</v>
      </c>
      <c r="R428" s="31" t="s">
        <v>1031</v>
      </c>
      <c r="S428" s="31" t="s">
        <v>106</v>
      </c>
    </row>
    <row r="429" spans="1:19" x14ac:dyDescent="0.25">
      <c r="A429" s="31"/>
      <c r="B429" s="31"/>
      <c r="C429" s="30" t="s">
        <v>967</v>
      </c>
      <c r="D429" s="31"/>
      <c r="E429" s="33">
        <v>8.58</v>
      </c>
      <c r="F429" s="33">
        <v>24.83</v>
      </c>
      <c r="G429" s="33">
        <v>60.34</v>
      </c>
      <c r="H429" s="33">
        <v>499.03999999999996</v>
      </c>
      <c r="I429" s="33">
        <v>0.18</v>
      </c>
      <c r="J429" s="33">
        <v>0.27</v>
      </c>
      <c r="K429" s="33">
        <v>0.42</v>
      </c>
      <c r="L429" s="33">
        <v>78</v>
      </c>
      <c r="M429" s="33">
        <v>0.95000000000000007</v>
      </c>
      <c r="N429" s="33">
        <v>181.09</v>
      </c>
      <c r="O429" s="33">
        <v>529.43000000000006</v>
      </c>
      <c r="P429" s="33">
        <v>25.540000000000003</v>
      </c>
      <c r="Q429" s="33">
        <v>1</v>
      </c>
      <c r="R429" s="33">
        <v>1.93</v>
      </c>
      <c r="S429" s="33">
        <v>10.520000000000001</v>
      </c>
    </row>
    <row r="430" spans="1:19" x14ac:dyDescent="0.25">
      <c r="A430" s="90" t="s">
        <v>968</v>
      </c>
      <c r="B430" s="90"/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</row>
    <row r="431" spans="1:19" x14ac:dyDescent="0.25">
      <c r="A431" s="27">
        <v>230102</v>
      </c>
      <c r="B431" s="27">
        <v>230102</v>
      </c>
      <c r="C431" s="8" t="s">
        <v>1454</v>
      </c>
      <c r="D431" s="31" t="s">
        <v>29</v>
      </c>
      <c r="E431" s="31" t="s">
        <v>152</v>
      </c>
      <c r="F431" s="31" t="s">
        <v>153</v>
      </c>
      <c r="G431" s="31" t="s">
        <v>154</v>
      </c>
      <c r="H431" s="31" t="s">
        <v>155</v>
      </c>
      <c r="I431" s="31" t="s">
        <v>156</v>
      </c>
      <c r="J431" s="31" t="s">
        <v>1032</v>
      </c>
      <c r="K431" s="31" t="s">
        <v>103</v>
      </c>
      <c r="L431" s="31" t="s">
        <v>365</v>
      </c>
      <c r="M431" s="31" t="s">
        <v>36</v>
      </c>
      <c r="N431" s="31" t="s">
        <v>157</v>
      </c>
      <c r="O431" s="31" t="s">
        <v>158</v>
      </c>
      <c r="P431" s="31" t="s">
        <v>41</v>
      </c>
      <c r="Q431" s="31" t="s">
        <v>86</v>
      </c>
      <c r="R431" s="29">
        <v>0.4</v>
      </c>
      <c r="S431" s="31" t="s">
        <v>159</v>
      </c>
    </row>
    <row r="432" spans="1:19" x14ac:dyDescent="0.25">
      <c r="A432" s="27">
        <v>210106</v>
      </c>
      <c r="B432" s="27">
        <v>210106</v>
      </c>
      <c r="C432" s="8" t="s">
        <v>499</v>
      </c>
      <c r="D432" s="31" t="s">
        <v>149</v>
      </c>
      <c r="E432" s="31" t="s">
        <v>103</v>
      </c>
      <c r="F432" s="31" t="s">
        <v>300</v>
      </c>
      <c r="G432" s="31" t="s">
        <v>363</v>
      </c>
      <c r="H432" s="31" t="s">
        <v>364</v>
      </c>
      <c r="I432" s="31" t="s">
        <v>230</v>
      </c>
      <c r="J432" s="31" t="s">
        <v>199</v>
      </c>
      <c r="K432" s="31" t="s">
        <v>36</v>
      </c>
      <c r="L432" s="31" t="s">
        <v>365</v>
      </c>
      <c r="M432" s="31" t="s">
        <v>36</v>
      </c>
      <c r="N432" s="31" t="s">
        <v>69</v>
      </c>
      <c r="O432" s="31" t="s">
        <v>366</v>
      </c>
      <c r="P432" s="31" t="s">
        <v>367</v>
      </c>
      <c r="Q432" s="31" t="s">
        <v>187</v>
      </c>
      <c r="R432" s="29">
        <v>0.8</v>
      </c>
      <c r="S432" s="31" t="s">
        <v>36</v>
      </c>
    </row>
    <row r="433" spans="1:19" x14ac:dyDescent="0.25">
      <c r="A433" s="31"/>
      <c r="B433" s="31"/>
      <c r="C433" s="30" t="s">
        <v>967</v>
      </c>
      <c r="D433" s="31"/>
      <c r="E433" s="33">
        <f>E432+E431</f>
        <v>9.3999999999999986</v>
      </c>
      <c r="F433" s="33">
        <f t="shared" ref="F433:S433" si="45">F432+F431</f>
        <v>3.6</v>
      </c>
      <c r="G433" s="33">
        <f t="shared" si="45"/>
        <v>26.94</v>
      </c>
      <c r="H433" s="33">
        <f t="shared" si="45"/>
        <v>184.8</v>
      </c>
      <c r="I433" s="33">
        <f t="shared" si="45"/>
        <v>6.9999999999999993E-2</v>
      </c>
      <c r="J433" s="33">
        <f t="shared" si="45"/>
        <v>0.33999999999999997</v>
      </c>
      <c r="K433" s="33">
        <f t="shared" si="45"/>
        <v>1.2</v>
      </c>
      <c r="L433" s="33">
        <f t="shared" si="45"/>
        <v>40</v>
      </c>
      <c r="M433" s="33">
        <f t="shared" si="45"/>
        <v>0</v>
      </c>
      <c r="N433" s="33">
        <f t="shared" si="45"/>
        <v>250</v>
      </c>
      <c r="O433" s="33">
        <f t="shared" si="45"/>
        <v>196.6</v>
      </c>
      <c r="P433" s="33">
        <f t="shared" si="45"/>
        <v>30.4</v>
      </c>
      <c r="Q433" s="33">
        <f t="shared" si="45"/>
        <v>0.32</v>
      </c>
      <c r="R433" s="33">
        <f t="shared" si="45"/>
        <v>1.2000000000000002</v>
      </c>
      <c r="S433" s="33">
        <f t="shared" si="45"/>
        <v>18</v>
      </c>
    </row>
    <row r="434" spans="1:19" x14ac:dyDescent="0.25">
      <c r="A434" s="90" t="s">
        <v>973</v>
      </c>
      <c r="B434" s="90"/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</row>
    <row r="435" spans="1:19" x14ac:dyDescent="0.25">
      <c r="A435" s="27">
        <v>100509</v>
      </c>
      <c r="B435" s="27">
        <v>100509</v>
      </c>
      <c r="C435" s="30" t="s">
        <v>160</v>
      </c>
      <c r="D435" s="31" t="s">
        <v>76</v>
      </c>
      <c r="E435" s="31" t="s">
        <v>1151</v>
      </c>
      <c r="F435" s="31" t="s">
        <v>1373</v>
      </c>
      <c r="G435" s="31" t="s">
        <v>1374</v>
      </c>
      <c r="H435" s="31" t="s">
        <v>1375</v>
      </c>
      <c r="I435" s="31" t="s">
        <v>219</v>
      </c>
      <c r="J435" s="31" t="s">
        <v>176</v>
      </c>
      <c r="K435" s="31" t="s">
        <v>1324</v>
      </c>
      <c r="L435" s="31" t="s">
        <v>36</v>
      </c>
      <c r="M435" s="31" t="s">
        <v>1376</v>
      </c>
      <c r="N435" s="31" t="s">
        <v>1377</v>
      </c>
      <c r="O435" s="31" t="s">
        <v>1378</v>
      </c>
      <c r="P435" s="31" t="s">
        <v>1379</v>
      </c>
      <c r="Q435" s="31" t="s">
        <v>292</v>
      </c>
      <c r="R435" s="27">
        <v>1.3</v>
      </c>
      <c r="S435" s="31" t="s">
        <v>460</v>
      </c>
    </row>
    <row r="436" spans="1:19" x14ac:dyDescent="0.25">
      <c r="A436" s="31" t="s">
        <v>845</v>
      </c>
      <c r="B436" s="31" t="s">
        <v>846</v>
      </c>
      <c r="C436" s="30" t="s">
        <v>847</v>
      </c>
      <c r="D436" s="31" t="s">
        <v>951</v>
      </c>
      <c r="E436" s="31" t="s">
        <v>1380</v>
      </c>
      <c r="F436" s="31" t="s">
        <v>635</v>
      </c>
      <c r="G436" s="31" t="s">
        <v>1381</v>
      </c>
      <c r="H436" s="31" t="s">
        <v>1382</v>
      </c>
      <c r="I436" s="31" t="s">
        <v>373</v>
      </c>
      <c r="J436" s="31" t="s">
        <v>373</v>
      </c>
      <c r="K436" s="31" t="s">
        <v>1383</v>
      </c>
      <c r="L436" s="31" t="s">
        <v>36</v>
      </c>
      <c r="M436" s="31" t="s">
        <v>982</v>
      </c>
      <c r="N436" s="31" t="s">
        <v>1384</v>
      </c>
      <c r="O436" s="31" t="s">
        <v>1385</v>
      </c>
      <c r="P436" s="31" t="s">
        <v>1386</v>
      </c>
      <c r="Q436" s="31" t="s">
        <v>997</v>
      </c>
      <c r="R436" s="27">
        <v>0</v>
      </c>
      <c r="S436" s="31" t="s">
        <v>1387</v>
      </c>
    </row>
    <row r="437" spans="1:19" ht="25.5" x14ac:dyDescent="0.25">
      <c r="A437" s="31" t="s">
        <v>325</v>
      </c>
      <c r="B437" s="31" t="s">
        <v>325</v>
      </c>
      <c r="C437" s="32" t="s">
        <v>1114</v>
      </c>
      <c r="D437" s="31" t="s">
        <v>951</v>
      </c>
      <c r="E437" s="31">
        <v>17.8</v>
      </c>
      <c r="F437" s="31">
        <v>18.100000000000001</v>
      </c>
      <c r="G437" s="31">
        <v>70.3</v>
      </c>
      <c r="H437" s="31">
        <v>531.5</v>
      </c>
      <c r="I437" s="31" t="s">
        <v>108</v>
      </c>
      <c r="J437" s="31" t="s">
        <v>253</v>
      </c>
      <c r="K437" s="31" t="s">
        <v>36</v>
      </c>
      <c r="L437" s="31" t="s">
        <v>1388</v>
      </c>
      <c r="M437" s="31" t="s">
        <v>1170</v>
      </c>
      <c r="N437" s="31" t="s">
        <v>1389</v>
      </c>
      <c r="O437" s="31" t="s">
        <v>1390</v>
      </c>
      <c r="P437" s="31" t="s">
        <v>1116</v>
      </c>
      <c r="Q437" s="31" t="s">
        <v>1391</v>
      </c>
      <c r="R437" s="38">
        <v>0.3</v>
      </c>
      <c r="S437" s="31" t="s">
        <v>1117</v>
      </c>
    </row>
    <row r="438" spans="1:19" x14ac:dyDescent="0.25">
      <c r="A438" s="31" t="s">
        <v>258</v>
      </c>
      <c r="B438" s="31" t="s">
        <v>258</v>
      </c>
      <c r="C438" s="30" t="s">
        <v>259</v>
      </c>
      <c r="D438" s="31" t="s">
        <v>29</v>
      </c>
      <c r="E438" s="31" t="s">
        <v>260</v>
      </c>
      <c r="F438" s="31" t="s">
        <v>156</v>
      </c>
      <c r="G438" s="31" t="s">
        <v>261</v>
      </c>
      <c r="H438" s="31" t="s">
        <v>262</v>
      </c>
      <c r="I438" s="31" t="s">
        <v>230</v>
      </c>
      <c r="J438" s="31" t="s">
        <v>230</v>
      </c>
      <c r="K438" s="31" t="s">
        <v>103</v>
      </c>
      <c r="L438" s="31" t="s">
        <v>36</v>
      </c>
      <c r="M438" s="31" t="s">
        <v>156</v>
      </c>
      <c r="N438" s="31" t="s">
        <v>263</v>
      </c>
      <c r="O438" s="31" t="s">
        <v>264</v>
      </c>
      <c r="P438" s="31" t="s">
        <v>265</v>
      </c>
      <c r="Q438" s="31" t="s">
        <v>91</v>
      </c>
      <c r="R438" s="31" t="s">
        <v>176</v>
      </c>
      <c r="S438" s="31" t="s">
        <v>36</v>
      </c>
    </row>
    <row r="439" spans="1:19" x14ac:dyDescent="0.25">
      <c r="A439" s="27">
        <v>120157</v>
      </c>
      <c r="B439" s="27">
        <v>120157</v>
      </c>
      <c r="C439" s="3" t="s">
        <v>1464</v>
      </c>
      <c r="D439" s="27">
        <v>20</v>
      </c>
      <c r="E439" s="31" t="s">
        <v>48</v>
      </c>
      <c r="F439" s="31" t="s">
        <v>629</v>
      </c>
      <c r="G439" s="31" t="s">
        <v>876</v>
      </c>
      <c r="H439" s="31" t="s">
        <v>107</v>
      </c>
      <c r="I439" s="31" t="s">
        <v>105</v>
      </c>
      <c r="J439" s="31" t="s">
        <v>230</v>
      </c>
      <c r="K439" s="31" t="s">
        <v>36</v>
      </c>
      <c r="L439" s="31" t="s">
        <v>36</v>
      </c>
      <c r="M439" s="31" t="s">
        <v>108</v>
      </c>
      <c r="N439" s="31" t="s">
        <v>109</v>
      </c>
      <c r="O439" s="31" t="s">
        <v>110</v>
      </c>
      <c r="P439" s="31" t="s">
        <v>111</v>
      </c>
      <c r="Q439" s="31" t="s">
        <v>112</v>
      </c>
      <c r="R439" s="27">
        <v>0</v>
      </c>
      <c r="S439" s="31" t="s">
        <v>36</v>
      </c>
    </row>
    <row r="440" spans="1:19" x14ac:dyDescent="0.25">
      <c r="A440" s="31" t="s">
        <v>65</v>
      </c>
      <c r="B440" s="31" t="s">
        <v>65</v>
      </c>
      <c r="C440" s="10" t="s">
        <v>1460</v>
      </c>
      <c r="D440" s="31">
        <v>40</v>
      </c>
      <c r="E440" s="31" t="s">
        <v>266</v>
      </c>
      <c r="F440" s="31" t="s">
        <v>267</v>
      </c>
      <c r="G440" s="31" t="s">
        <v>268</v>
      </c>
      <c r="H440" s="31" t="s">
        <v>113</v>
      </c>
      <c r="I440" s="31" t="s">
        <v>105</v>
      </c>
      <c r="J440" s="31" t="s">
        <v>230</v>
      </c>
      <c r="K440" s="31" t="s">
        <v>36</v>
      </c>
      <c r="L440" s="31" t="s">
        <v>36</v>
      </c>
      <c r="M440" s="31" t="s">
        <v>114</v>
      </c>
      <c r="N440" s="31" t="s">
        <v>115</v>
      </c>
      <c r="O440" s="31" t="s">
        <v>115</v>
      </c>
      <c r="P440" s="31" t="s">
        <v>116</v>
      </c>
      <c r="Q440" s="31" t="s">
        <v>117</v>
      </c>
      <c r="R440" s="27">
        <v>0.1</v>
      </c>
      <c r="S440" s="31" t="s">
        <v>69</v>
      </c>
    </row>
    <row r="441" spans="1:19" x14ac:dyDescent="0.25">
      <c r="A441" s="31"/>
      <c r="B441" s="31"/>
      <c r="C441" s="30" t="s">
        <v>42</v>
      </c>
      <c r="D441" s="31"/>
      <c r="E441" s="33">
        <v>56.44</v>
      </c>
      <c r="F441" s="33">
        <v>40.129999999999995</v>
      </c>
      <c r="G441" s="33">
        <v>161.28000000000003</v>
      </c>
      <c r="H441" s="33">
        <v>1033.1400000000001</v>
      </c>
      <c r="I441" s="33">
        <v>0.61</v>
      </c>
      <c r="J441" s="33">
        <v>0.41000000000000003</v>
      </c>
      <c r="K441" s="33">
        <v>22.229999999999997</v>
      </c>
      <c r="L441" s="33">
        <v>37.5</v>
      </c>
      <c r="M441" s="33">
        <v>5.53</v>
      </c>
      <c r="N441" s="33">
        <v>159.89000000000001</v>
      </c>
      <c r="O441" s="33">
        <v>423.79999999999995</v>
      </c>
      <c r="P441" s="33">
        <v>96.4</v>
      </c>
      <c r="Q441" s="33">
        <v>6.6300000000000008</v>
      </c>
      <c r="R441" s="33">
        <v>1.77</v>
      </c>
      <c r="S441" s="33">
        <v>16.689999999999998</v>
      </c>
    </row>
    <row r="442" spans="1:19" x14ac:dyDescent="0.25">
      <c r="A442" s="90" t="s">
        <v>1007</v>
      </c>
      <c r="B442" s="90"/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</row>
    <row r="443" spans="1:19" x14ac:dyDescent="0.25">
      <c r="A443" s="27" t="s">
        <v>212</v>
      </c>
      <c r="B443" s="27" t="s">
        <v>213</v>
      </c>
      <c r="C443" s="30" t="s">
        <v>214</v>
      </c>
      <c r="D443" s="31" t="s">
        <v>47</v>
      </c>
      <c r="E443" s="31" t="s">
        <v>893</v>
      </c>
      <c r="F443" s="31" t="s">
        <v>761</v>
      </c>
      <c r="G443" s="31" t="s">
        <v>1198</v>
      </c>
      <c r="H443" s="31" t="s">
        <v>1199</v>
      </c>
      <c r="I443" s="31" t="s">
        <v>123</v>
      </c>
      <c r="J443" s="31" t="s">
        <v>156</v>
      </c>
      <c r="K443" s="31" t="s">
        <v>36</v>
      </c>
      <c r="L443" s="31" t="s">
        <v>1200</v>
      </c>
      <c r="M443" s="31" t="s">
        <v>1136</v>
      </c>
      <c r="N443" s="31" t="s">
        <v>1201</v>
      </c>
      <c r="O443" s="31" t="s">
        <v>1202</v>
      </c>
      <c r="P443" s="31" t="s">
        <v>1203</v>
      </c>
      <c r="Q443" s="31" t="s">
        <v>122</v>
      </c>
      <c r="R443" s="27">
        <v>1.2</v>
      </c>
      <c r="S443" s="31" t="s">
        <v>735</v>
      </c>
    </row>
    <row r="444" spans="1:19" x14ac:dyDescent="0.25">
      <c r="A444" s="27" t="s">
        <v>31</v>
      </c>
      <c r="B444" s="27" t="s">
        <v>31</v>
      </c>
      <c r="C444" s="30" t="s">
        <v>32</v>
      </c>
      <c r="D444" s="31" t="s">
        <v>29</v>
      </c>
      <c r="E444" s="31">
        <v>9.4</v>
      </c>
      <c r="F444" s="31">
        <v>8.5</v>
      </c>
      <c r="G444" s="31">
        <v>30.83</v>
      </c>
      <c r="H444" s="31">
        <v>160.46</v>
      </c>
      <c r="I444" s="31" t="s">
        <v>230</v>
      </c>
      <c r="J444" s="31" t="s">
        <v>123</v>
      </c>
      <c r="K444" s="31" t="s">
        <v>112</v>
      </c>
      <c r="L444" s="31" t="s">
        <v>55</v>
      </c>
      <c r="M444" s="31" t="s">
        <v>36</v>
      </c>
      <c r="N444" s="31" t="s">
        <v>613</v>
      </c>
      <c r="O444" s="31" t="s">
        <v>614</v>
      </c>
      <c r="P444" s="31" t="s">
        <v>596</v>
      </c>
      <c r="Q444" s="31" t="s">
        <v>426</v>
      </c>
      <c r="R444" s="27">
        <v>0.6</v>
      </c>
      <c r="S444" s="31" t="s">
        <v>182</v>
      </c>
    </row>
    <row r="445" spans="1:19" x14ac:dyDescent="0.25">
      <c r="A445" s="31"/>
      <c r="B445" s="31"/>
      <c r="C445" s="30" t="s">
        <v>42</v>
      </c>
      <c r="D445" s="31"/>
      <c r="E445" s="33">
        <v>4.75</v>
      </c>
      <c r="F445" s="33">
        <v>11.78</v>
      </c>
      <c r="G445" s="33">
        <v>43.51</v>
      </c>
      <c r="H445" s="33">
        <v>299.14</v>
      </c>
      <c r="I445" s="33">
        <v>6.0000000000000005E-2</v>
      </c>
      <c r="J445" s="33">
        <v>0.11</v>
      </c>
      <c r="K445" s="33">
        <v>0.24</v>
      </c>
      <c r="L445" s="33">
        <v>36.049999999999997</v>
      </c>
      <c r="M445" s="33">
        <f t="shared" ref="M445:S445" si="46">M444+M443</f>
        <v>0.56999999999999995</v>
      </c>
      <c r="N445" s="33">
        <f t="shared" si="46"/>
        <v>68.22</v>
      </c>
      <c r="O445" s="33">
        <f t="shared" si="46"/>
        <v>86.539999999999992</v>
      </c>
      <c r="P445" s="33">
        <f t="shared" si="46"/>
        <v>12.719999999999999</v>
      </c>
      <c r="Q445" s="33">
        <f t="shared" si="46"/>
        <v>0.80999999999999994</v>
      </c>
      <c r="R445" s="33">
        <f t="shared" si="46"/>
        <v>1.7999999999999998</v>
      </c>
      <c r="S445" s="33">
        <f t="shared" si="46"/>
        <v>6.57</v>
      </c>
    </row>
    <row r="446" spans="1:19" x14ac:dyDescent="0.25">
      <c r="A446" s="90" t="s">
        <v>1011</v>
      </c>
      <c r="B446" s="90"/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</row>
    <row r="447" spans="1:19" x14ac:dyDescent="0.25">
      <c r="A447" s="29" t="s">
        <v>74</v>
      </c>
      <c r="B447" s="29" t="s">
        <v>74</v>
      </c>
      <c r="C447" s="30" t="s">
        <v>1485</v>
      </c>
      <c r="D447" s="31">
        <v>100</v>
      </c>
      <c r="E447" s="31">
        <v>10.02</v>
      </c>
      <c r="F447" s="31">
        <v>6.33</v>
      </c>
      <c r="G447" s="31">
        <v>9.65</v>
      </c>
      <c r="H447" s="31">
        <v>98.9</v>
      </c>
      <c r="I447" s="31" t="s">
        <v>546</v>
      </c>
      <c r="J447" s="31">
        <v>0</v>
      </c>
      <c r="K447" s="31">
        <v>38.42</v>
      </c>
      <c r="L447" s="31">
        <v>111.9</v>
      </c>
      <c r="M447" s="31">
        <v>2.98</v>
      </c>
      <c r="N447" s="31" t="s">
        <v>675</v>
      </c>
      <c r="O447" s="31">
        <v>23</v>
      </c>
      <c r="P447" s="31">
        <v>95</v>
      </c>
      <c r="Q447" s="31">
        <v>1.02</v>
      </c>
      <c r="R447" s="27">
        <v>2.7</v>
      </c>
      <c r="S447" s="31">
        <v>56.31</v>
      </c>
    </row>
    <row r="448" spans="1:19" x14ac:dyDescent="0.25">
      <c r="A448" s="31" t="s">
        <v>81</v>
      </c>
      <c r="B448" s="31" t="s">
        <v>82</v>
      </c>
      <c r="C448" s="30" t="s">
        <v>83</v>
      </c>
      <c r="D448" s="31">
        <v>200</v>
      </c>
      <c r="E448" s="31">
        <v>2.85</v>
      </c>
      <c r="F448" s="31">
        <v>2.87</v>
      </c>
      <c r="G448" s="31">
        <v>8.3000000000000007</v>
      </c>
      <c r="H448" s="31">
        <v>94.3</v>
      </c>
      <c r="I448" s="31" t="s">
        <v>199</v>
      </c>
      <c r="J448" s="31">
        <v>0.25</v>
      </c>
      <c r="K448" s="31" t="s">
        <v>36</v>
      </c>
      <c r="L448" s="31">
        <v>12.65</v>
      </c>
      <c r="M448" s="31">
        <v>0.03</v>
      </c>
      <c r="N448" s="31">
        <v>103.12</v>
      </c>
      <c r="O448" s="31">
        <v>129.01</v>
      </c>
      <c r="P448" s="31">
        <v>0</v>
      </c>
      <c r="Q448" s="31" t="s">
        <v>229</v>
      </c>
      <c r="R448" s="27">
        <v>2.2000000000000002</v>
      </c>
      <c r="S448" s="31">
        <v>1.82</v>
      </c>
    </row>
    <row r="449" spans="1:19" x14ac:dyDescent="0.25">
      <c r="A449" s="31">
        <v>160233</v>
      </c>
      <c r="B449" s="31">
        <v>160234</v>
      </c>
      <c r="C449" s="30" t="s">
        <v>921</v>
      </c>
      <c r="D449" s="31" t="s">
        <v>29</v>
      </c>
      <c r="E449" s="31" t="s">
        <v>69</v>
      </c>
      <c r="F449" s="31" t="s">
        <v>86</v>
      </c>
      <c r="G449" s="31" t="s">
        <v>359</v>
      </c>
      <c r="H449" s="31" t="s">
        <v>360</v>
      </c>
      <c r="I449" s="31" t="s">
        <v>105</v>
      </c>
      <c r="J449" s="31" t="s">
        <v>105</v>
      </c>
      <c r="K449" s="31" t="s">
        <v>211</v>
      </c>
      <c r="L449" s="31" t="s">
        <v>36</v>
      </c>
      <c r="M449" s="31" t="s">
        <v>86</v>
      </c>
      <c r="N449" s="31" t="s">
        <v>274</v>
      </c>
      <c r="O449" s="31" t="s">
        <v>274</v>
      </c>
      <c r="P449" s="31" t="s">
        <v>361</v>
      </c>
      <c r="Q449" s="31" t="s">
        <v>278</v>
      </c>
      <c r="R449" s="38">
        <v>0.4</v>
      </c>
      <c r="S449" s="31" t="s">
        <v>36</v>
      </c>
    </row>
    <row r="450" spans="1:19" ht="25.5" x14ac:dyDescent="0.25">
      <c r="A450" s="58" t="s">
        <v>37</v>
      </c>
      <c r="B450" s="58" t="s">
        <v>38</v>
      </c>
      <c r="C450" s="3" t="s">
        <v>39</v>
      </c>
      <c r="D450" s="31" t="s">
        <v>40</v>
      </c>
      <c r="E450" s="31" t="s">
        <v>219</v>
      </c>
      <c r="F450" s="31" t="s">
        <v>778</v>
      </c>
      <c r="G450" s="31" t="s">
        <v>219</v>
      </c>
      <c r="H450" s="31" t="s">
        <v>101</v>
      </c>
      <c r="I450" s="31" t="s">
        <v>36</v>
      </c>
      <c r="J450" s="31" t="s">
        <v>230</v>
      </c>
      <c r="K450" s="31" t="s">
        <v>36</v>
      </c>
      <c r="L450" s="31" t="s">
        <v>41</v>
      </c>
      <c r="M450" s="31" t="s">
        <v>102</v>
      </c>
      <c r="N450" s="31" t="s">
        <v>103</v>
      </c>
      <c r="O450" s="31" t="s">
        <v>104</v>
      </c>
      <c r="P450" s="31" t="s">
        <v>36</v>
      </c>
      <c r="Q450" s="31" t="s">
        <v>105</v>
      </c>
      <c r="R450" s="31">
        <v>0.5</v>
      </c>
      <c r="S450" s="31" t="s">
        <v>106</v>
      </c>
    </row>
    <row r="451" spans="1:19" x14ac:dyDescent="0.25">
      <c r="A451" s="31" t="s">
        <v>33</v>
      </c>
      <c r="B451" s="31" t="s">
        <v>33</v>
      </c>
      <c r="C451" s="30" t="s">
        <v>34</v>
      </c>
      <c r="D451" s="31" t="s">
        <v>35</v>
      </c>
      <c r="E451" s="31" t="s">
        <v>153</v>
      </c>
      <c r="F451" s="31" t="s">
        <v>196</v>
      </c>
      <c r="G451" s="31" t="s">
        <v>197</v>
      </c>
      <c r="H451" s="31" t="s">
        <v>198</v>
      </c>
      <c r="I451" s="31" t="s">
        <v>199</v>
      </c>
      <c r="J451" s="31" t="s">
        <v>230</v>
      </c>
      <c r="K451" s="31" t="s">
        <v>36</v>
      </c>
      <c r="L451" s="31" t="s">
        <v>36</v>
      </c>
      <c r="M451" s="31" t="s">
        <v>200</v>
      </c>
      <c r="N451" s="31" t="s">
        <v>201</v>
      </c>
      <c r="O451" s="31" t="s">
        <v>202</v>
      </c>
      <c r="P451" s="31" t="s">
        <v>203</v>
      </c>
      <c r="Q451" s="31" t="s">
        <v>148</v>
      </c>
      <c r="R451" s="29">
        <v>0.2</v>
      </c>
      <c r="S451" s="31" t="s">
        <v>36</v>
      </c>
    </row>
    <row r="452" spans="1:19" x14ac:dyDescent="0.25">
      <c r="A452" s="31" t="s">
        <v>65</v>
      </c>
      <c r="B452" s="31" t="s">
        <v>65</v>
      </c>
      <c r="C452" s="30" t="s">
        <v>66</v>
      </c>
      <c r="D452" s="31" t="s">
        <v>35</v>
      </c>
      <c r="E452" s="31" t="s">
        <v>204</v>
      </c>
      <c r="F452" s="31" t="s">
        <v>90</v>
      </c>
      <c r="G452" s="31" t="s">
        <v>205</v>
      </c>
      <c r="H452" s="31" t="s">
        <v>206</v>
      </c>
      <c r="I452" s="31" t="s">
        <v>199</v>
      </c>
      <c r="J452" s="31" t="s">
        <v>230</v>
      </c>
      <c r="K452" s="31" t="s">
        <v>36</v>
      </c>
      <c r="L452" s="31" t="s">
        <v>36</v>
      </c>
      <c r="M452" s="31" t="s">
        <v>207</v>
      </c>
      <c r="N452" s="31" t="s">
        <v>208</v>
      </c>
      <c r="O452" s="31" t="s">
        <v>208</v>
      </c>
      <c r="P452" s="31" t="s">
        <v>209</v>
      </c>
      <c r="Q452" s="31" t="s">
        <v>210</v>
      </c>
      <c r="R452" s="27">
        <v>0.1</v>
      </c>
      <c r="S452" s="31" t="s">
        <v>211</v>
      </c>
    </row>
    <row r="453" spans="1:19" x14ac:dyDescent="0.25">
      <c r="A453" s="31"/>
      <c r="B453" s="31"/>
      <c r="C453" s="30" t="s">
        <v>967</v>
      </c>
      <c r="D453" s="31"/>
      <c r="E453" s="33">
        <v>12.19</v>
      </c>
      <c r="F453" s="33">
        <v>15.599999999999998</v>
      </c>
      <c r="G453" s="33">
        <v>73.399999999999991</v>
      </c>
      <c r="H453" s="33">
        <v>538.70000000000005</v>
      </c>
      <c r="I453" s="33">
        <v>0.4</v>
      </c>
      <c r="J453" s="33">
        <v>0.3</v>
      </c>
      <c r="K453" s="33">
        <v>42.42</v>
      </c>
      <c r="L453" s="33">
        <f t="shared" ref="L453:S453" si="47">L452+L451+L450+L449+L448+L447</f>
        <v>154.55000000000001</v>
      </c>
      <c r="M453" s="33">
        <f t="shared" si="47"/>
        <v>4.3499999999999996</v>
      </c>
      <c r="N453" s="33">
        <f t="shared" si="47"/>
        <v>400.41</v>
      </c>
      <c r="O453" s="33">
        <f t="shared" si="47"/>
        <v>301.51</v>
      </c>
      <c r="P453" s="33">
        <f t="shared" si="47"/>
        <v>118.2</v>
      </c>
      <c r="Q453" s="33">
        <f t="shared" si="47"/>
        <v>6.1</v>
      </c>
      <c r="R453" s="33">
        <f t="shared" si="47"/>
        <v>6.1000000000000005</v>
      </c>
      <c r="S453" s="33">
        <f t="shared" si="47"/>
        <v>63.03</v>
      </c>
    </row>
    <row r="454" spans="1:19" x14ac:dyDescent="0.25">
      <c r="A454" s="90" t="s">
        <v>1024</v>
      </c>
      <c r="B454" s="90"/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</row>
    <row r="455" spans="1:19" x14ac:dyDescent="0.25">
      <c r="A455" s="31" t="s">
        <v>376</v>
      </c>
      <c r="B455" s="31" t="s">
        <v>376</v>
      </c>
      <c r="C455" s="30" t="s">
        <v>1070</v>
      </c>
      <c r="D455" s="31" t="s">
        <v>377</v>
      </c>
      <c r="E455" s="31" t="s">
        <v>378</v>
      </c>
      <c r="F455" s="31" t="s">
        <v>207</v>
      </c>
      <c r="G455" s="31" t="s">
        <v>379</v>
      </c>
      <c r="H455" s="31" t="s">
        <v>380</v>
      </c>
      <c r="I455" s="31" t="s">
        <v>176</v>
      </c>
      <c r="J455" s="31">
        <v>0.1</v>
      </c>
      <c r="K455" s="31">
        <v>0</v>
      </c>
      <c r="L455" s="31">
        <v>598</v>
      </c>
      <c r="M455" s="31">
        <v>0</v>
      </c>
      <c r="N455" s="31">
        <v>81.2</v>
      </c>
      <c r="O455" s="31">
        <v>172</v>
      </c>
      <c r="P455" s="31">
        <v>2.4</v>
      </c>
      <c r="Q455" s="31">
        <v>1.45</v>
      </c>
      <c r="R455" s="29">
        <v>0.4</v>
      </c>
      <c r="S455" s="31">
        <v>10.6</v>
      </c>
    </row>
    <row r="456" spans="1:19" x14ac:dyDescent="0.25">
      <c r="A456" s="31"/>
      <c r="B456" s="31"/>
      <c r="C456" s="30" t="s">
        <v>967</v>
      </c>
      <c r="D456" s="31"/>
      <c r="E456" s="33" t="str">
        <f>E455</f>
        <v>1,62</v>
      </c>
      <c r="F456" s="33" t="str">
        <f t="shared" ref="F456:S456" si="48">F455</f>
        <v>0,36</v>
      </c>
      <c r="G456" s="33" t="str">
        <f t="shared" si="48"/>
        <v>14,58</v>
      </c>
      <c r="H456" s="33" t="str">
        <f t="shared" si="48"/>
        <v>77,40</v>
      </c>
      <c r="I456" s="33" t="str">
        <f t="shared" si="48"/>
        <v>0,07</v>
      </c>
      <c r="J456" s="33">
        <f t="shared" si="48"/>
        <v>0.1</v>
      </c>
      <c r="K456" s="33">
        <f t="shared" si="48"/>
        <v>0</v>
      </c>
      <c r="L456" s="33">
        <f t="shared" si="48"/>
        <v>598</v>
      </c>
      <c r="M456" s="33">
        <f t="shared" si="48"/>
        <v>0</v>
      </c>
      <c r="N456" s="33">
        <f t="shared" si="48"/>
        <v>81.2</v>
      </c>
      <c r="O456" s="33">
        <f t="shared" si="48"/>
        <v>172</v>
      </c>
      <c r="P456" s="33">
        <f t="shared" si="48"/>
        <v>2.4</v>
      </c>
      <c r="Q456" s="33">
        <f t="shared" si="48"/>
        <v>1.45</v>
      </c>
      <c r="R456" s="27">
        <v>0.6</v>
      </c>
      <c r="S456" s="33">
        <f t="shared" si="48"/>
        <v>10.6</v>
      </c>
    </row>
    <row r="457" spans="1:19" x14ac:dyDescent="0.25">
      <c r="A457" s="31"/>
      <c r="B457" s="31"/>
      <c r="C457" s="34" t="s">
        <v>125</v>
      </c>
      <c r="D457" s="31"/>
      <c r="E457" s="33">
        <f>E456+E453+E445+E441+E433+E429</f>
        <v>92.98</v>
      </c>
      <c r="F457" s="33">
        <f t="shared" ref="F457:S457" si="49">F456+F453+F445+F441+F433+F429</f>
        <v>96.299999999999983</v>
      </c>
      <c r="G457" s="33">
        <f t="shared" si="49"/>
        <v>380.04999999999995</v>
      </c>
      <c r="H457" s="33">
        <f t="shared" si="49"/>
        <v>2632.2200000000003</v>
      </c>
      <c r="I457" s="33">
        <f t="shared" si="49"/>
        <v>1.3900000000000001</v>
      </c>
      <c r="J457" s="33">
        <f t="shared" si="49"/>
        <v>1.53</v>
      </c>
      <c r="K457" s="33">
        <f t="shared" si="49"/>
        <v>66.510000000000005</v>
      </c>
      <c r="L457" s="33">
        <f t="shared" si="49"/>
        <v>944.09999999999991</v>
      </c>
      <c r="M457" s="33">
        <f t="shared" si="49"/>
        <v>11.399999999999999</v>
      </c>
      <c r="N457" s="33">
        <f t="shared" si="49"/>
        <v>1140.81</v>
      </c>
      <c r="O457" s="33">
        <f t="shared" si="49"/>
        <v>1709.8799999999999</v>
      </c>
      <c r="P457" s="33">
        <f t="shared" si="49"/>
        <v>285.66000000000003</v>
      </c>
      <c r="Q457" s="33">
        <f t="shared" si="49"/>
        <v>16.310000000000002</v>
      </c>
      <c r="R457" s="33">
        <f t="shared" si="49"/>
        <v>13.399999999999999</v>
      </c>
      <c r="S457" s="33">
        <f t="shared" si="49"/>
        <v>125.40999999999998</v>
      </c>
    </row>
    <row r="458" spans="1:19" x14ac:dyDescent="0.25">
      <c r="A458" s="31"/>
      <c r="B458" s="31"/>
      <c r="C458" s="30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</row>
    <row r="459" spans="1:19" x14ac:dyDescent="0.25">
      <c r="A459" s="31"/>
      <c r="B459" s="31"/>
      <c r="C459" s="30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27"/>
      <c r="S459" s="31"/>
    </row>
    <row r="460" spans="1:19" x14ac:dyDescent="0.25">
      <c r="A460" s="31"/>
      <c r="B460" s="31"/>
      <c r="C460" s="30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5"/>
      <c r="S460" s="31"/>
    </row>
    <row r="461" spans="1:19" ht="14.45" customHeight="1" x14ac:dyDescent="0.25">
      <c r="A461" s="88" t="s">
        <v>937</v>
      </c>
      <c r="B461" s="88" t="s">
        <v>938</v>
      </c>
      <c r="C461" s="90" t="s">
        <v>126</v>
      </c>
      <c r="D461" s="92" t="s">
        <v>932</v>
      </c>
      <c r="E461" s="92" t="s">
        <v>8</v>
      </c>
      <c r="F461" s="92" t="s">
        <v>9</v>
      </c>
      <c r="G461" s="88" t="s">
        <v>933</v>
      </c>
      <c r="H461" s="88" t="s">
        <v>934</v>
      </c>
      <c r="I461" s="92" t="s">
        <v>935</v>
      </c>
      <c r="J461" s="92"/>
      <c r="K461" s="92"/>
      <c r="L461" s="92"/>
      <c r="M461" s="92"/>
      <c r="N461" s="92" t="s">
        <v>936</v>
      </c>
      <c r="O461" s="92"/>
      <c r="P461" s="92"/>
      <c r="Q461" s="92"/>
      <c r="R461" s="92"/>
      <c r="S461" s="92"/>
    </row>
    <row r="462" spans="1:19" x14ac:dyDescent="0.25">
      <c r="A462" s="88"/>
      <c r="B462" s="88"/>
      <c r="C462" s="90"/>
      <c r="D462" s="92"/>
      <c r="E462" s="92"/>
      <c r="F462" s="92"/>
      <c r="G462" s="88"/>
      <c r="H462" s="88"/>
      <c r="I462" s="88" t="s">
        <v>939</v>
      </c>
      <c r="J462" s="88" t="s">
        <v>940</v>
      </c>
      <c r="K462" s="88" t="s">
        <v>941</v>
      </c>
      <c r="L462" s="88" t="s">
        <v>942</v>
      </c>
      <c r="M462" s="91" t="s">
        <v>943</v>
      </c>
      <c r="N462" s="88" t="s">
        <v>944</v>
      </c>
      <c r="O462" s="88" t="s">
        <v>945</v>
      </c>
      <c r="P462" s="88" t="s">
        <v>946</v>
      </c>
      <c r="Q462" s="88" t="s">
        <v>947</v>
      </c>
      <c r="R462" s="72" t="s">
        <v>20</v>
      </c>
      <c r="S462" s="88" t="s">
        <v>948</v>
      </c>
    </row>
    <row r="463" spans="1:19" x14ac:dyDescent="0.25">
      <c r="A463" s="88"/>
      <c r="B463" s="88"/>
      <c r="C463" s="90"/>
      <c r="D463" s="31" t="s">
        <v>22</v>
      </c>
      <c r="E463" s="31" t="s">
        <v>22</v>
      </c>
      <c r="F463" s="31" t="s">
        <v>22</v>
      </c>
      <c r="G463" s="31" t="s">
        <v>22</v>
      </c>
      <c r="H463" s="31" t="s">
        <v>23</v>
      </c>
      <c r="I463" s="88"/>
      <c r="J463" s="88"/>
      <c r="K463" s="88"/>
      <c r="L463" s="88"/>
      <c r="M463" s="88"/>
      <c r="N463" s="88"/>
      <c r="O463" s="88"/>
      <c r="P463" s="88"/>
      <c r="Q463" s="88"/>
      <c r="R463" s="72"/>
      <c r="S463" s="88"/>
    </row>
    <row r="464" spans="1:19" x14ac:dyDescent="0.25">
      <c r="A464" s="90" t="s">
        <v>1392</v>
      </c>
      <c r="B464" s="90"/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</row>
    <row r="465" spans="1:19" x14ac:dyDescent="0.25">
      <c r="A465" s="90" t="s">
        <v>950</v>
      </c>
      <c r="B465" s="90"/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</row>
    <row r="466" spans="1:19" x14ac:dyDescent="0.25">
      <c r="A466" s="31" t="s">
        <v>386</v>
      </c>
      <c r="B466" s="36"/>
      <c r="C466" s="30" t="s">
        <v>1479</v>
      </c>
      <c r="D466" s="31" t="s">
        <v>951</v>
      </c>
      <c r="E466" s="31" t="s">
        <v>1132</v>
      </c>
      <c r="F466" s="31" t="s">
        <v>1133</v>
      </c>
      <c r="G466" s="31" t="s">
        <v>1134</v>
      </c>
      <c r="H466" s="31" t="s">
        <v>1135</v>
      </c>
      <c r="I466" s="31" t="s">
        <v>327</v>
      </c>
      <c r="J466" s="31" t="s">
        <v>331</v>
      </c>
      <c r="K466" s="31" t="s">
        <v>1136</v>
      </c>
      <c r="L466" s="31" t="s">
        <v>1137</v>
      </c>
      <c r="M466" s="31" t="s">
        <v>286</v>
      </c>
      <c r="N466" s="31" t="s">
        <v>1138</v>
      </c>
      <c r="O466" s="31" t="s">
        <v>1139</v>
      </c>
      <c r="P466" s="31" t="s">
        <v>1140</v>
      </c>
      <c r="Q466" s="31" t="s">
        <v>177</v>
      </c>
      <c r="R466" s="31">
        <v>1.87</v>
      </c>
      <c r="S466" s="31">
        <v>12.01</v>
      </c>
    </row>
    <row r="467" spans="1:19" x14ac:dyDescent="0.25">
      <c r="A467" s="31" t="s">
        <v>293</v>
      </c>
      <c r="B467" s="31" t="s">
        <v>293</v>
      </c>
      <c r="C467" s="30" t="s">
        <v>294</v>
      </c>
      <c r="D467" s="31" t="s">
        <v>29</v>
      </c>
      <c r="E467" s="31" t="s">
        <v>36</v>
      </c>
      <c r="F467" s="31" t="s">
        <v>36</v>
      </c>
      <c r="G467" s="31" t="s">
        <v>146</v>
      </c>
      <c r="H467" s="31" t="s">
        <v>147</v>
      </c>
      <c r="I467" s="31" t="s">
        <v>36</v>
      </c>
      <c r="J467" s="31" t="s">
        <v>36</v>
      </c>
      <c r="K467" s="31" t="s">
        <v>36</v>
      </c>
      <c r="L467" s="31" t="s">
        <v>36</v>
      </c>
      <c r="M467" s="31" t="s">
        <v>36</v>
      </c>
      <c r="N467" s="31" t="s">
        <v>295</v>
      </c>
      <c r="O467" s="31" t="s">
        <v>296</v>
      </c>
      <c r="P467" s="31" t="s">
        <v>36</v>
      </c>
      <c r="Q467" s="31" t="s">
        <v>123</v>
      </c>
      <c r="R467" s="38">
        <v>0.6</v>
      </c>
      <c r="S467" s="31" t="s">
        <v>36</v>
      </c>
    </row>
    <row r="468" spans="1:19" x14ac:dyDescent="0.25">
      <c r="A468" s="31" t="s">
        <v>33</v>
      </c>
      <c r="B468" s="31" t="s">
        <v>33</v>
      </c>
      <c r="C468" s="30" t="s">
        <v>34</v>
      </c>
      <c r="D468" s="31">
        <v>40</v>
      </c>
      <c r="E468" s="31" t="s">
        <v>48</v>
      </c>
      <c r="F468" s="31" t="s">
        <v>629</v>
      </c>
      <c r="G468" s="31" t="s">
        <v>876</v>
      </c>
      <c r="H468" s="31" t="s">
        <v>107</v>
      </c>
      <c r="I468" s="31" t="s">
        <v>105</v>
      </c>
      <c r="J468" s="31" t="s">
        <v>230</v>
      </c>
      <c r="K468" s="31" t="s">
        <v>36</v>
      </c>
      <c r="L468" s="31" t="s">
        <v>36</v>
      </c>
      <c r="M468" s="31" t="s">
        <v>108</v>
      </c>
      <c r="N468" s="31" t="s">
        <v>109</v>
      </c>
      <c r="O468" s="31" t="s">
        <v>110</v>
      </c>
      <c r="P468" s="31" t="s">
        <v>111</v>
      </c>
      <c r="Q468" s="31" t="s">
        <v>112</v>
      </c>
      <c r="R468" s="38">
        <v>0.8</v>
      </c>
      <c r="S468" s="31" t="s">
        <v>36</v>
      </c>
    </row>
    <row r="469" spans="1:19" ht="25.5" x14ac:dyDescent="0.25">
      <c r="A469" s="31" t="s">
        <v>368</v>
      </c>
      <c r="B469" s="31" t="s">
        <v>368</v>
      </c>
      <c r="C469" s="32" t="s">
        <v>1343</v>
      </c>
      <c r="D469" s="31" t="s">
        <v>149</v>
      </c>
      <c r="E469" s="31" t="s">
        <v>370</v>
      </c>
      <c r="F469" s="31" t="s">
        <v>371</v>
      </c>
      <c r="G469" s="31" t="s">
        <v>36</v>
      </c>
      <c r="H469" s="31" t="s">
        <v>372</v>
      </c>
      <c r="I469" s="31" t="s">
        <v>230</v>
      </c>
      <c r="J469" s="31" t="s">
        <v>156</v>
      </c>
      <c r="K469" s="31" t="s">
        <v>373</v>
      </c>
      <c r="L469" s="31" t="s">
        <v>374</v>
      </c>
      <c r="M469" s="31" t="s">
        <v>102</v>
      </c>
      <c r="N469" s="31" t="s">
        <v>375</v>
      </c>
      <c r="O469" s="31" t="s">
        <v>299</v>
      </c>
      <c r="P469" s="31" t="s">
        <v>133</v>
      </c>
      <c r="Q469" s="31" t="s">
        <v>86</v>
      </c>
      <c r="R469" s="31">
        <v>0.7</v>
      </c>
      <c r="S469" s="31" t="s">
        <v>36</v>
      </c>
    </row>
    <row r="470" spans="1:19" ht="25.5" x14ac:dyDescent="0.25">
      <c r="A470" s="58" t="s">
        <v>37</v>
      </c>
      <c r="B470" s="58" t="s">
        <v>38</v>
      </c>
      <c r="C470" s="3" t="s">
        <v>39</v>
      </c>
      <c r="D470" s="31" t="s">
        <v>40</v>
      </c>
      <c r="E470" s="31" t="s">
        <v>219</v>
      </c>
      <c r="F470" s="31" t="s">
        <v>778</v>
      </c>
      <c r="G470" s="31" t="s">
        <v>219</v>
      </c>
      <c r="H470" s="31" t="s">
        <v>101</v>
      </c>
      <c r="I470" s="31" t="s">
        <v>36</v>
      </c>
      <c r="J470" s="31" t="s">
        <v>230</v>
      </c>
      <c r="K470" s="31" t="s">
        <v>36</v>
      </c>
      <c r="L470" s="31" t="s">
        <v>41</v>
      </c>
      <c r="M470" s="31" t="s">
        <v>102</v>
      </c>
      <c r="N470" s="31" t="s">
        <v>103</v>
      </c>
      <c r="O470" s="31" t="s">
        <v>104</v>
      </c>
      <c r="P470" s="31" t="s">
        <v>36</v>
      </c>
      <c r="Q470" s="31" t="s">
        <v>105</v>
      </c>
      <c r="R470" s="27">
        <v>0</v>
      </c>
      <c r="S470" s="31" t="s">
        <v>106</v>
      </c>
    </row>
    <row r="471" spans="1:19" x14ac:dyDescent="0.25">
      <c r="A471" s="31"/>
      <c r="B471" s="31"/>
      <c r="C471" s="30" t="s">
        <v>42</v>
      </c>
      <c r="D471" s="31"/>
      <c r="E471" s="33">
        <f>E470+E469+E468+E467+E466</f>
        <v>13.45</v>
      </c>
      <c r="F471" s="33">
        <f t="shared" ref="F471:S471" si="50">F470+F469+F468+F467+F466</f>
        <v>27.66</v>
      </c>
      <c r="G471" s="33">
        <f t="shared" si="50"/>
        <v>59.930000000000007</v>
      </c>
      <c r="H471" s="33">
        <f t="shared" si="50"/>
        <v>543.29999999999995</v>
      </c>
      <c r="I471" s="33">
        <f t="shared" si="50"/>
        <v>0.30000000000000004</v>
      </c>
      <c r="J471" s="33">
        <f t="shared" si="50"/>
        <v>0.22999999999999998</v>
      </c>
      <c r="K471" s="33">
        <f t="shared" si="50"/>
        <v>0.71</v>
      </c>
      <c r="L471" s="33">
        <f t="shared" si="50"/>
        <v>111.25</v>
      </c>
      <c r="M471" s="33">
        <f t="shared" si="50"/>
        <v>0.77</v>
      </c>
      <c r="N471" s="33">
        <f t="shared" si="50"/>
        <v>187.92000000000002</v>
      </c>
      <c r="O471" s="33">
        <f t="shared" si="50"/>
        <v>358.68</v>
      </c>
      <c r="P471" s="33">
        <f t="shared" si="50"/>
        <v>72.319999999999993</v>
      </c>
      <c r="Q471" s="33">
        <f t="shared" si="50"/>
        <v>2.2599999999999998</v>
      </c>
      <c r="R471" s="33">
        <f t="shared" si="50"/>
        <v>3.97</v>
      </c>
      <c r="S471" s="33">
        <f t="shared" si="50"/>
        <v>12.91</v>
      </c>
    </row>
    <row r="472" spans="1:19" x14ac:dyDescent="0.25">
      <c r="A472" s="90" t="s">
        <v>968</v>
      </c>
      <c r="B472" s="90"/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</row>
    <row r="473" spans="1:19" x14ac:dyDescent="0.25">
      <c r="A473" s="27">
        <v>230104</v>
      </c>
      <c r="B473" s="27">
        <v>230104</v>
      </c>
      <c r="C473" s="8" t="s">
        <v>1474</v>
      </c>
      <c r="D473" s="31">
        <v>200</v>
      </c>
      <c r="E473" s="31" t="s">
        <v>1268</v>
      </c>
      <c r="F473" s="31" t="s">
        <v>211</v>
      </c>
      <c r="G473" s="31" t="s">
        <v>1269</v>
      </c>
      <c r="H473" s="31" t="s">
        <v>1270</v>
      </c>
      <c r="I473" s="31" t="s">
        <v>156</v>
      </c>
      <c r="J473" s="31" t="s">
        <v>156</v>
      </c>
      <c r="K473" s="31" t="s">
        <v>102</v>
      </c>
      <c r="L473" s="31" t="s">
        <v>1271</v>
      </c>
      <c r="M473" s="31" t="s">
        <v>1272</v>
      </c>
      <c r="N473" s="31" t="s">
        <v>1273</v>
      </c>
      <c r="O473" s="31" t="s">
        <v>1274</v>
      </c>
      <c r="P473" s="31" t="s">
        <v>1275</v>
      </c>
      <c r="Q473" s="31" t="s">
        <v>229</v>
      </c>
      <c r="R473" s="27">
        <v>0.6</v>
      </c>
      <c r="S473" s="31" t="s">
        <v>469</v>
      </c>
    </row>
    <row r="474" spans="1:19" x14ac:dyDescent="0.25">
      <c r="A474" s="58">
        <v>210102</v>
      </c>
      <c r="B474" s="58">
        <v>210102</v>
      </c>
      <c r="C474" s="8" t="s">
        <v>499</v>
      </c>
      <c r="D474" s="58" t="s">
        <v>47</v>
      </c>
      <c r="E474" s="58">
        <f>0.9*0.5</f>
        <v>0.45</v>
      </c>
      <c r="F474" s="58">
        <f>0.2*0.5</f>
        <v>0.1</v>
      </c>
      <c r="G474" s="58">
        <f>8.1*0.5</f>
        <v>4.05</v>
      </c>
      <c r="H474" s="58">
        <f>43*0.5</f>
        <v>21.5</v>
      </c>
      <c r="I474" s="58">
        <f>0.04*0.5</f>
        <v>0.02</v>
      </c>
      <c r="J474" s="58">
        <f>60*0.5</f>
        <v>30</v>
      </c>
      <c r="K474" s="58">
        <v>42.1</v>
      </c>
      <c r="L474" s="58">
        <f>0.3*0.5</f>
        <v>0.15</v>
      </c>
      <c r="M474" s="58">
        <v>0</v>
      </c>
      <c r="N474" s="58">
        <f>34*0.5</f>
        <v>17</v>
      </c>
      <c r="O474" s="58">
        <v>0</v>
      </c>
      <c r="P474" s="58">
        <f>13*0.5</f>
        <v>6.5</v>
      </c>
      <c r="Q474" s="58">
        <f>0.3*0.5</f>
        <v>0.15</v>
      </c>
      <c r="R474" s="58">
        <v>0</v>
      </c>
      <c r="S474" s="58">
        <v>1.75</v>
      </c>
    </row>
    <row r="475" spans="1:19" x14ac:dyDescent="0.25">
      <c r="A475" s="31"/>
      <c r="B475" s="31"/>
      <c r="C475" s="30" t="s">
        <v>967</v>
      </c>
      <c r="D475" s="31"/>
      <c r="E475" s="33">
        <v>5.67</v>
      </c>
      <c r="F475" s="33">
        <v>4</v>
      </c>
      <c r="G475" s="33">
        <v>55.68</v>
      </c>
      <c r="H475" s="33">
        <v>282.56</v>
      </c>
      <c r="I475" s="33">
        <v>0.06</v>
      </c>
      <c r="J475" s="33">
        <v>0.06</v>
      </c>
      <c r="K475" s="33">
        <v>37.85</v>
      </c>
      <c r="L475" s="33">
        <v>6.91</v>
      </c>
      <c r="M475" s="33">
        <v>0.59</v>
      </c>
      <c r="N475" s="33">
        <v>30.950000000000003</v>
      </c>
      <c r="O475" s="33">
        <v>53.08</v>
      </c>
      <c r="P475" s="33">
        <v>8.7700000000000014</v>
      </c>
      <c r="Q475" s="33">
        <v>0.68</v>
      </c>
      <c r="R475" s="33">
        <v>1</v>
      </c>
      <c r="S475" s="33">
        <v>3.06</v>
      </c>
    </row>
    <row r="476" spans="1:19" x14ac:dyDescent="0.25">
      <c r="A476" s="90" t="s">
        <v>973</v>
      </c>
      <c r="B476" s="90"/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</row>
    <row r="477" spans="1:19" ht="25.5" x14ac:dyDescent="0.25">
      <c r="A477" s="58" t="s">
        <v>501</v>
      </c>
      <c r="B477" s="58" t="s">
        <v>501</v>
      </c>
      <c r="C477" s="3" t="s">
        <v>502</v>
      </c>
      <c r="D477" s="31" t="s">
        <v>76</v>
      </c>
      <c r="E477" s="31">
        <v>0.7</v>
      </c>
      <c r="F477" s="31">
        <v>12.08</v>
      </c>
      <c r="G477" s="31">
        <v>2.2000000000000002</v>
      </c>
      <c r="H477" s="31">
        <v>120.2</v>
      </c>
      <c r="I477" s="31" t="s">
        <v>77</v>
      </c>
      <c r="J477" s="31" t="s">
        <v>102</v>
      </c>
      <c r="K477" s="31">
        <v>8.8000000000000007</v>
      </c>
      <c r="L477" s="31" t="s">
        <v>1039</v>
      </c>
      <c r="M477" s="31" t="s">
        <v>1040</v>
      </c>
      <c r="N477" s="31" t="s">
        <v>1041</v>
      </c>
      <c r="O477" s="31" t="s">
        <v>1042</v>
      </c>
      <c r="P477" s="31" t="s">
        <v>1043</v>
      </c>
      <c r="Q477" s="31" t="s">
        <v>851</v>
      </c>
      <c r="R477" s="27">
        <v>0</v>
      </c>
      <c r="S477" s="31" t="s">
        <v>1044</v>
      </c>
    </row>
    <row r="478" spans="1:19" x14ac:dyDescent="0.25">
      <c r="A478" s="31" t="s">
        <v>640</v>
      </c>
      <c r="B478" s="31" t="s">
        <v>641</v>
      </c>
      <c r="C478" s="30" t="s">
        <v>642</v>
      </c>
      <c r="D478" s="31" t="s">
        <v>951</v>
      </c>
      <c r="E478" s="31" t="s">
        <v>1236</v>
      </c>
      <c r="F478" s="31" t="s">
        <v>600</v>
      </c>
      <c r="G478" s="31" t="s">
        <v>1043</v>
      </c>
      <c r="H478" s="31" t="s">
        <v>1237</v>
      </c>
      <c r="I478" s="31" t="s">
        <v>112</v>
      </c>
      <c r="J478" s="31" t="s">
        <v>219</v>
      </c>
      <c r="K478" s="31" t="s">
        <v>1238</v>
      </c>
      <c r="L478" s="31" t="s">
        <v>36</v>
      </c>
      <c r="M478" s="31" t="s">
        <v>111</v>
      </c>
      <c r="N478" s="31" t="s">
        <v>1239</v>
      </c>
      <c r="O478" s="31" t="s">
        <v>1240</v>
      </c>
      <c r="P478" s="31" t="s">
        <v>1241</v>
      </c>
      <c r="Q478" s="31" t="s">
        <v>591</v>
      </c>
      <c r="R478" s="27">
        <v>1.2</v>
      </c>
      <c r="S478" s="31" t="s">
        <v>1120</v>
      </c>
    </row>
    <row r="479" spans="1:19" x14ac:dyDescent="0.25">
      <c r="A479" s="31" t="s">
        <v>857</v>
      </c>
      <c r="B479" s="31" t="s">
        <v>858</v>
      </c>
      <c r="C479" s="30" t="s">
        <v>859</v>
      </c>
      <c r="D479" s="31" t="s">
        <v>951</v>
      </c>
      <c r="E479" s="31" t="s">
        <v>1393</v>
      </c>
      <c r="F479" s="31" t="s">
        <v>134</v>
      </c>
      <c r="G479" s="31" t="s">
        <v>1394</v>
      </c>
      <c r="H479" s="31" t="s">
        <v>1395</v>
      </c>
      <c r="I479" s="31" t="s">
        <v>331</v>
      </c>
      <c r="J479" s="31" t="s">
        <v>112</v>
      </c>
      <c r="K479" s="31" t="s">
        <v>1396</v>
      </c>
      <c r="L479" s="31" t="s">
        <v>1397</v>
      </c>
      <c r="M479" s="31" t="s">
        <v>432</v>
      </c>
      <c r="N479" s="31" t="s">
        <v>1398</v>
      </c>
      <c r="O479" s="31" t="s">
        <v>1399</v>
      </c>
      <c r="P479" s="31" t="s">
        <v>1400</v>
      </c>
      <c r="Q479" s="31" t="s">
        <v>1401</v>
      </c>
      <c r="R479" s="38">
        <v>0.8</v>
      </c>
      <c r="S479" s="31" t="s">
        <v>1402</v>
      </c>
    </row>
    <row r="480" spans="1:19" x14ac:dyDescent="0.25">
      <c r="A480" s="58">
        <v>160223</v>
      </c>
      <c r="B480" s="58">
        <v>160224</v>
      </c>
      <c r="C480" s="10" t="s">
        <v>70</v>
      </c>
      <c r="D480" s="58" t="s">
        <v>29</v>
      </c>
      <c r="E480" s="58">
        <v>2</v>
      </c>
      <c r="F480" s="58">
        <v>0.2</v>
      </c>
      <c r="G480" s="58">
        <v>20.2</v>
      </c>
      <c r="H480" s="58">
        <v>92</v>
      </c>
      <c r="I480" s="58" t="s">
        <v>36</v>
      </c>
      <c r="J480" s="58">
        <v>0.02</v>
      </c>
      <c r="K480" s="58">
        <v>202.03</v>
      </c>
      <c r="L480" s="58">
        <v>0</v>
      </c>
      <c r="M480" s="58" t="s">
        <v>36</v>
      </c>
      <c r="N480" s="58">
        <v>0.48</v>
      </c>
      <c r="O480" s="58" t="s">
        <v>36</v>
      </c>
      <c r="P480" s="58" t="s">
        <v>36</v>
      </c>
      <c r="Q480" s="58" t="s">
        <v>123</v>
      </c>
      <c r="R480" s="58">
        <v>1.74</v>
      </c>
      <c r="S480" s="58" t="s">
        <v>36</v>
      </c>
    </row>
    <row r="481" spans="1:19" x14ac:dyDescent="0.25">
      <c r="A481" s="27">
        <v>120158</v>
      </c>
      <c r="B481" s="27">
        <v>120158</v>
      </c>
      <c r="C481" s="3" t="s">
        <v>1466</v>
      </c>
      <c r="D481" s="27">
        <v>20</v>
      </c>
      <c r="E481" s="31" t="s">
        <v>153</v>
      </c>
      <c r="F481" s="31" t="s">
        <v>196</v>
      </c>
      <c r="G481" s="31" t="s">
        <v>197</v>
      </c>
      <c r="H481" s="31" t="s">
        <v>198</v>
      </c>
      <c r="I481" s="31" t="s">
        <v>199</v>
      </c>
      <c r="J481" s="31" t="s">
        <v>230</v>
      </c>
      <c r="K481" s="31" t="s">
        <v>36</v>
      </c>
      <c r="L481" s="31" t="s">
        <v>36</v>
      </c>
      <c r="M481" s="31" t="s">
        <v>200</v>
      </c>
      <c r="N481" s="31" t="s">
        <v>201</v>
      </c>
      <c r="O481" s="31" t="s">
        <v>202</v>
      </c>
      <c r="P481" s="31" t="s">
        <v>203</v>
      </c>
      <c r="Q481" s="31" t="s">
        <v>148</v>
      </c>
      <c r="R481" s="27">
        <v>0.6</v>
      </c>
      <c r="S481" s="31" t="s">
        <v>36</v>
      </c>
    </row>
    <row r="482" spans="1:19" x14ac:dyDescent="0.25">
      <c r="A482" s="31" t="s">
        <v>65</v>
      </c>
      <c r="B482" s="31" t="s">
        <v>65</v>
      </c>
      <c r="C482" s="10" t="s">
        <v>1460</v>
      </c>
      <c r="D482" s="31">
        <v>40</v>
      </c>
      <c r="E482" s="31" t="s">
        <v>266</v>
      </c>
      <c r="F482" s="31" t="s">
        <v>267</v>
      </c>
      <c r="G482" s="31" t="s">
        <v>268</v>
      </c>
      <c r="H482" s="31" t="s">
        <v>113</v>
      </c>
      <c r="I482" s="31" t="s">
        <v>105</v>
      </c>
      <c r="J482" s="31" t="s">
        <v>230</v>
      </c>
      <c r="K482" s="31" t="s">
        <v>36</v>
      </c>
      <c r="L482" s="31" t="s">
        <v>36</v>
      </c>
      <c r="M482" s="31" t="s">
        <v>114</v>
      </c>
      <c r="N482" s="31" t="s">
        <v>115</v>
      </c>
      <c r="O482" s="31" t="s">
        <v>115</v>
      </c>
      <c r="P482" s="31" t="s">
        <v>116</v>
      </c>
      <c r="Q482" s="31" t="s">
        <v>117</v>
      </c>
      <c r="R482" s="27">
        <v>0</v>
      </c>
      <c r="S482" s="31" t="s">
        <v>69</v>
      </c>
    </row>
    <row r="483" spans="1:19" x14ac:dyDescent="0.25">
      <c r="A483" s="31"/>
      <c r="B483" s="31"/>
      <c r="C483" s="30" t="s">
        <v>967</v>
      </c>
      <c r="D483" s="31"/>
      <c r="E483" s="33">
        <v>32.53</v>
      </c>
      <c r="F483" s="33">
        <v>25.47</v>
      </c>
      <c r="G483" s="33">
        <v>110.21</v>
      </c>
      <c r="H483" s="33">
        <v>808.44999999999993</v>
      </c>
      <c r="I483" s="33">
        <v>0.55999999999999994</v>
      </c>
      <c r="J483" s="33">
        <v>0.44000000000000006</v>
      </c>
      <c r="K483" s="33">
        <v>20.399999999999999</v>
      </c>
      <c r="L483" s="33">
        <v>36.51</v>
      </c>
      <c r="M483" s="33">
        <v>6.44</v>
      </c>
      <c r="N483" s="33">
        <v>163.38999999999999</v>
      </c>
      <c r="O483" s="33">
        <v>651.79999999999995</v>
      </c>
      <c r="P483" s="33">
        <v>139.9</v>
      </c>
      <c r="Q483" s="33">
        <v>8.5</v>
      </c>
      <c r="R483" s="33">
        <v>2.8</v>
      </c>
      <c r="S483" s="33">
        <v>26.65</v>
      </c>
    </row>
    <row r="484" spans="1:19" x14ac:dyDescent="0.25">
      <c r="A484" s="90" t="s">
        <v>1007</v>
      </c>
      <c r="B484" s="90"/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</row>
    <row r="485" spans="1:19" x14ac:dyDescent="0.25">
      <c r="A485" s="31" t="s">
        <v>633</v>
      </c>
      <c r="B485" s="31" t="s">
        <v>633</v>
      </c>
      <c r="C485" s="30" t="s">
        <v>1403</v>
      </c>
      <c r="D485" s="31" t="s">
        <v>29</v>
      </c>
      <c r="E485" s="31">
        <v>9</v>
      </c>
      <c r="F485" s="31" t="s">
        <v>487</v>
      </c>
      <c r="G485" s="31" t="s">
        <v>636</v>
      </c>
      <c r="H485" s="31" t="s">
        <v>637</v>
      </c>
      <c r="I485" s="31" t="s">
        <v>105</v>
      </c>
      <c r="J485" s="31">
        <v>0.2</v>
      </c>
      <c r="K485" s="31" t="s">
        <v>122</v>
      </c>
      <c r="L485" s="31" t="s">
        <v>159</v>
      </c>
      <c r="M485" s="31" t="s">
        <v>36</v>
      </c>
      <c r="N485" s="31" t="s">
        <v>638</v>
      </c>
      <c r="O485" s="31" t="s">
        <v>639</v>
      </c>
      <c r="P485" s="31" t="s">
        <v>110</v>
      </c>
      <c r="Q485" s="31" t="s">
        <v>253</v>
      </c>
      <c r="R485" s="27">
        <v>1.2</v>
      </c>
      <c r="S485" s="31" t="s">
        <v>61</v>
      </c>
    </row>
    <row r="486" spans="1:19" x14ac:dyDescent="0.25">
      <c r="A486" s="31">
        <v>190102</v>
      </c>
      <c r="B486" s="31">
        <v>160102</v>
      </c>
      <c r="C486" s="30" t="s">
        <v>214</v>
      </c>
      <c r="D486" s="31">
        <v>100</v>
      </c>
      <c r="E486" s="31">
        <v>2.93</v>
      </c>
      <c r="F486" s="31">
        <v>3.8</v>
      </c>
      <c r="G486" s="31">
        <v>29</v>
      </c>
      <c r="H486" s="31">
        <v>161.9</v>
      </c>
      <c r="I486" s="31" t="s">
        <v>156</v>
      </c>
      <c r="J486" s="31" t="s">
        <v>123</v>
      </c>
      <c r="K486" s="31" t="s">
        <v>219</v>
      </c>
      <c r="L486" s="31" t="s">
        <v>500</v>
      </c>
      <c r="M486" s="31" t="s">
        <v>220</v>
      </c>
      <c r="N486" s="31" t="s">
        <v>221</v>
      </c>
      <c r="O486" s="31" t="s">
        <v>222</v>
      </c>
      <c r="P486" s="31" t="s">
        <v>1059</v>
      </c>
      <c r="Q486" s="31" t="s">
        <v>550</v>
      </c>
      <c r="R486" s="27">
        <v>0.6</v>
      </c>
      <c r="S486" s="31" t="s">
        <v>223</v>
      </c>
    </row>
    <row r="487" spans="1:19" x14ac:dyDescent="0.25">
      <c r="A487" s="31"/>
      <c r="B487" s="31"/>
      <c r="C487" s="30" t="s">
        <v>967</v>
      </c>
      <c r="D487" s="31"/>
      <c r="E487" s="33">
        <v>6.83</v>
      </c>
      <c r="F487" s="33">
        <v>7.64</v>
      </c>
      <c r="G487" s="33">
        <v>52.66</v>
      </c>
      <c r="H487" s="33">
        <v>306.33000000000004</v>
      </c>
      <c r="I487" s="33">
        <v>0.08</v>
      </c>
      <c r="J487" s="33">
        <v>0.25</v>
      </c>
      <c r="K487" s="33">
        <v>0.79999999999999993</v>
      </c>
      <c r="L487" s="33">
        <v>27.380000000000003</v>
      </c>
      <c r="M487" s="33">
        <f t="shared" ref="M487:S487" si="51">M486+M485</f>
        <v>0.55000000000000004</v>
      </c>
      <c r="N487" s="33">
        <f t="shared" si="51"/>
        <v>170.31</v>
      </c>
      <c r="O487" s="33">
        <f t="shared" si="51"/>
        <v>155.38</v>
      </c>
      <c r="P487" s="33">
        <f t="shared" si="51"/>
        <v>23.82</v>
      </c>
      <c r="Q487" s="33">
        <f t="shared" si="51"/>
        <v>0.67</v>
      </c>
      <c r="R487" s="33">
        <f t="shared" si="51"/>
        <v>1.7999999999999998</v>
      </c>
      <c r="S487" s="33">
        <f t="shared" si="51"/>
        <v>13.49</v>
      </c>
    </row>
    <row r="488" spans="1:19" x14ac:dyDescent="0.25">
      <c r="A488" s="90" t="s">
        <v>1011</v>
      </c>
      <c r="B488" s="90"/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</row>
    <row r="489" spans="1:19" x14ac:dyDescent="0.25">
      <c r="A489" s="27" t="s">
        <v>868</v>
      </c>
      <c r="B489" s="27" t="s">
        <v>869</v>
      </c>
      <c r="C489" s="10" t="s">
        <v>1455</v>
      </c>
      <c r="D489" s="31">
        <v>100</v>
      </c>
      <c r="E489" s="31" t="s">
        <v>1404</v>
      </c>
      <c r="F489" s="31" t="s">
        <v>1238</v>
      </c>
      <c r="G489" s="31" t="s">
        <v>1405</v>
      </c>
      <c r="H489" s="31" t="s">
        <v>1406</v>
      </c>
      <c r="I489" s="31">
        <v>0.21</v>
      </c>
      <c r="J489" s="31" t="s">
        <v>219</v>
      </c>
      <c r="K489" s="31" t="s">
        <v>762</v>
      </c>
      <c r="L489" s="31" t="s">
        <v>552</v>
      </c>
      <c r="M489" s="31" t="s">
        <v>1407</v>
      </c>
      <c r="N489" s="31" t="s">
        <v>1408</v>
      </c>
      <c r="O489" s="31">
        <v>368.22</v>
      </c>
      <c r="P489" s="31" t="s">
        <v>1409</v>
      </c>
      <c r="Q489" s="31" t="s">
        <v>889</v>
      </c>
      <c r="R489" s="27">
        <v>0.4</v>
      </c>
      <c r="S489" s="31">
        <v>45.59</v>
      </c>
    </row>
    <row r="490" spans="1:19" x14ac:dyDescent="0.25">
      <c r="A490" s="31">
        <v>120156</v>
      </c>
      <c r="B490" s="31">
        <v>120156</v>
      </c>
      <c r="C490" s="30" t="s">
        <v>758</v>
      </c>
      <c r="D490" s="31" t="s">
        <v>760</v>
      </c>
      <c r="E490" s="31" t="s">
        <v>148</v>
      </c>
      <c r="F490" s="31" t="s">
        <v>36</v>
      </c>
      <c r="G490" s="31" t="s">
        <v>762</v>
      </c>
      <c r="H490" s="31" t="s">
        <v>1369</v>
      </c>
      <c r="I490" s="31" t="s">
        <v>230</v>
      </c>
      <c r="J490" s="31" t="s">
        <v>105</v>
      </c>
      <c r="K490" s="31" t="s">
        <v>1370</v>
      </c>
      <c r="L490" s="31" t="s">
        <v>1371</v>
      </c>
      <c r="M490" s="31" t="s">
        <v>77</v>
      </c>
      <c r="N490" s="31">
        <v>42.77</v>
      </c>
      <c r="O490" s="31">
        <v>7.43</v>
      </c>
      <c r="P490" s="31" t="s">
        <v>864</v>
      </c>
      <c r="Q490" s="31" t="s">
        <v>392</v>
      </c>
      <c r="R490" s="27">
        <v>0.1</v>
      </c>
      <c r="S490" s="31" t="s">
        <v>86</v>
      </c>
    </row>
    <row r="491" spans="1:19" x14ac:dyDescent="0.25">
      <c r="A491" s="31" t="s">
        <v>58</v>
      </c>
      <c r="B491" s="31" t="s">
        <v>59</v>
      </c>
      <c r="C491" s="30" t="s">
        <v>60</v>
      </c>
      <c r="D491" s="31">
        <v>200</v>
      </c>
      <c r="E491" s="31" t="s">
        <v>999</v>
      </c>
      <c r="F491" s="31" t="s">
        <v>1000</v>
      </c>
      <c r="G491" s="31">
        <v>48.15</v>
      </c>
      <c r="H491" s="31">
        <v>320.72000000000003</v>
      </c>
      <c r="I491" s="31" t="s">
        <v>219</v>
      </c>
      <c r="J491" s="31" t="s">
        <v>105</v>
      </c>
      <c r="K491" s="31" t="s">
        <v>36</v>
      </c>
      <c r="L491" s="31">
        <v>33.5</v>
      </c>
      <c r="M491" s="31" t="s">
        <v>524</v>
      </c>
      <c r="N491" s="31">
        <v>85.55</v>
      </c>
      <c r="O491" s="31">
        <v>44.68</v>
      </c>
      <c r="P491" s="31" t="s">
        <v>1005</v>
      </c>
      <c r="Q491" s="31" t="s">
        <v>889</v>
      </c>
      <c r="R491" s="38">
        <v>0</v>
      </c>
      <c r="S491" s="31" t="s">
        <v>1006</v>
      </c>
    </row>
    <row r="492" spans="1:19" x14ac:dyDescent="0.25">
      <c r="A492" s="31" t="s">
        <v>62</v>
      </c>
      <c r="B492" s="31" t="s">
        <v>63</v>
      </c>
      <c r="C492" s="30" t="s">
        <v>64</v>
      </c>
      <c r="D492" s="31" t="s">
        <v>29</v>
      </c>
      <c r="E492" s="31" t="s">
        <v>230</v>
      </c>
      <c r="F492" s="31" t="s">
        <v>36</v>
      </c>
      <c r="G492" s="31">
        <v>36.36</v>
      </c>
      <c r="H492" s="31" t="s">
        <v>628</v>
      </c>
      <c r="I492" s="31" t="s">
        <v>36</v>
      </c>
      <c r="J492" s="31" t="s">
        <v>36</v>
      </c>
      <c r="K492" s="31" t="s">
        <v>629</v>
      </c>
      <c r="L492" s="31" t="s">
        <v>36</v>
      </c>
      <c r="M492" s="31">
        <v>0.39</v>
      </c>
      <c r="N492" s="31" t="s">
        <v>630</v>
      </c>
      <c r="O492" s="31" t="s">
        <v>357</v>
      </c>
      <c r="P492" s="31" t="s">
        <v>631</v>
      </c>
      <c r="Q492" s="31" t="s">
        <v>373</v>
      </c>
      <c r="R492" s="27">
        <v>2.5</v>
      </c>
      <c r="S492" s="31" t="s">
        <v>36</v>
      </c>
    </row>
    <row r="493" spans="1:19" ht="25.5" x14ac:dyDescent="0.25">
      <c r="A493" s="58" t="s">
        <v>37</v>
      </c>
      <c r="B493" s="58" t="s">
        <v>38</v>
      </c>
      <c r="C493" s="3" t="s">
        <v>39</v>
      </c>
      <c r="D493" s="31" t="s">
        <v>40</v>
      </c>
      <c r="E493" s="31" t="s">
        <v>219</v>
      </c>
      <c r="F493" s="31">
        <v>12.25</v>
      </c>
      <c r="G493" s="31" t="s">
        <v>219</v>
      </c>
      <c r="H493" s="31" t="s">
        <v>101</v>
      </c>
      <c r="I493" s="31" t="s">
        <v>36</v>
      </c>
      <c r="J493" s="31" t="s">
        <v>230</v>
      </c>
      <c r="K493" s="31" t="s">
        <v>36</v>
      </c>
      <c r="L493" s="31" t="s">
        <v>41</v>
      </c>
      <c r="M493" s="31" t="s">
        <v>102</v>
      </c>
      <c r="N493" s="31" t="s">
        <v>103</v>
      </c>
      <c r="O493" s="31" t="s">
        <v>104</v>
      </c>
      <c r="P493" s="31" t="s">
        <v>36</v>
      </c>
      <c r="Q493" s="31" t="s">
        <v>105</v>
      </c>
      <c r="R493" s="31">
        <v>7.0000000000000007E-2</v>
      </c>
      <c r="S493" s="31" t="s">
        <v>106</v>
      </c>
    </row>
    <row r="494" spans="1:19" x14ac:dyDescent="0.25">
      <c r="A494" s="31" t="s">
        <v>33</v>
      </c>
      <c r="B494" s="31" t="s">
        <v>33</v>
      </c>
      <c r="C494" s="30" t="s">
        <v>34</v>
      </c>
      <c r="D494" s="31">
        <v>40</v>
      </c>
      <c r="E494" s="31" t="s">
        <v>48</v>
      </c>
      <c r="F494" s="31" t="s">
        <v>629</v>
      </c>
      <c r="G494" s="31" t="s">
        <v>876</v>
      </c>
      <c r="H494" s="31" t="s">
        <v>107</v>
      </c>
      <c r="I494" s="31" t="s">
        <v>105</v>
      </c>
      <c r="J494" s="31" t="s">
        <v>230</v>
      </c>
      <c r="K494" s="31" t="s">
        <v>36</v>
      </c>
      <c r="L494" s="31" t="s">
        <v>36</v>
      </c>
      <c r="M494" s="31" t="s">
        <v>108</v>
      </c>
      <c r="N494" s="31" t="s">
        <v>109</v>
      </c>
      <c r="O494" s="31" t="s">
        <v>110</v>
      </c>
      <c r="P494" s="31" t="s">
        <v>111</v>
      </c>
      <c r="Q494" s="31" t="s">
        <v>112</v>
      </c>
      <c r="R494" s="27">
        <v>0.3</v>
      </c>
      <c r="S494" s="31" t="s">
        <v>36</v>
      </c>
    </row>
    <row r="495" spans="1:19" x14ac:dyDescent="0.25">
      <c r="A495" s="31" t="s">
        <v>65</v>
      </c>
      <c r="B495" s="31" t="s">
        <v>65</v>
      </c>
      <c r="C495" s="30" t="s">
        <v>66</v>
      </c>
      <c r="D495" s="31">
        <v>40</v>
      </c>
      <c r="E495" s="31" t="s">
        <v>266</v>
      </c>
      <c r="F495" s="31" t="s">
        <v>267</v>
      </c>
      <c r="G495" s="31" t="s">
        <v>268</v>
      </c>
      <c r="H495" s="31" t="s">
        <v>113</v>
      </c>
      <c r="I495" s="31" t="s">
        <v>105</v>
      </c>
      <c r="J495" s="31" t="s">
        <v>230</v>
      </c>
      <c r="K495" s="31" t="s">
        <v>36</v>
      </c>
      <c r="L495" s="31" t="s">
        <v>36</v>
      </c>
      <c r="M495" s="31" t="s">
        <v>114</v>
      </c>
      <c r="N495" s="31" t="s">
        <v>115</v>
      </c>
      <c r="O495" s="31" t="s">
        <v>115</v>
      </c>
      <c r="P495" s="31" t="s">
        <v>116</v>
      </c>
      <c r="Q495" s="31" t="s">
        <v>117</v>
      </c>
      <c r="R495" s="27">
        <v>0</v>
      </c>
      <c r="S495" s="31" t="s">
        <v>69</v>
      </c>
    </row>
    <row r="496" spans="1:19" x14ac:dyDescent="0.25">
      <c r="A496" s="31"/>
      <c r="B496" s="31"/>
      <c r="C496" s="30" t="s">
        <v>967</v>
      </c>
      <c r="D496" s="31"/>
      <c r="E496" s="33">
        <v>25.29</v>
      </c>
      <c r="F496" s="33">
        <v>29.9</v>
      </c>
      <c r="G496" s="33">
        <v>105.61</v>
      </c>
      <c r="H496" s="33">
        <v>830.28</v>
      </c>
      <c r="I496" s="33">
        <v>0.33999999999999997</v>
      </c>
      <c r="J496" s="33">
        <v>0.15000000000000002</v>
      </c>
      <c r="K496" s="33">
        <v>6.24</v>
      </c>
      <c r="L496" s="33">
        <f t="shared" ref="L496:S496" si="52">L495+L494+L493+L492+L491+L490+L489</f>
        <v>80.150000000000006</v>
      </c>
      <c r="M496" s="33">
        <f t="shared" si="52"/>
        <v>3.12</v>
      </c>
      <c r="N496" s="33">
        <f t="shared" si="52"/>
        <v>513.63</v>
      </c>
      <c r="O496" s="33">
        <f t="shared" si="52"/>
        <v>498.74</v>
      </c>
      <c r="P496" s="33">
        <f t="shared" si="52"/>
        <v>54.34</v>
      </c>
      <c r="Q496" s="33">
        <f t="shared" si="52"/>
        <v>2.93</v>
      </c>
      <c r="R496" s="33">
        <f t="shared" si="52"/>
        <v>3.37</v>
      </c>
      <c r="S496" s="33">
        <f t="shared" si="52"/>
        <v>49.84</v>
      </c>
    </row>
    <row r="497" spans="1:19" x14ac:dyDescent="0.25">
      <c r="A497" s="90" t="s">
        <v>1024</v>
      </c>
      <c r="B497" s="90"/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</row>
    <row r="498" spans="1:19" x14ac:dyDescent="0.25">
      <c r="A498" s="31" t="s">
        <v>376</v>
      </c>
      <c r="B498" s="31" t="s">
        <v>376</v>
      </c>
      <c r="C498" s="30" t="s">
        <v>1070</v>
      </c>
      <c r="D498" s="31" t="s">
        <v>377</v>
      </c>
      <c r="E498" s="31" t="s">
        <v>378</v>
      </c>
      <c r="F498" s="31" t="s">
        <v>207</v>
      </c>
      <c r="G498" s="31" t="s">
        <v>379</v>
      </c>
      <c r="H498" s="31" t="s">
        <v>380</v>
      </c>
      <c r="I498" s="31" t="s">
        <v>176</v>
      </c>
      <c r="J498" s="31">
        <v>0.42</v>
      </c>
      <c r="K498" s="31">
        <v>0</v>
      </c>
      <c r="L498" s="31">
        <v>598</v>
      </c>
      <c r="M498" s="31">
        <v>0</v>
      </c>
      <c r="N498" s="31">
        <v>81.2</v>
      </c>
      <c r="O498" s="31">
        <v>172</v>
      </c>
      <c r="P498" s="31">
        <v>2.4</v>
      </c>
      <c r="Q498" s="31">
        <v>1.45</v>
      </c>
      <c r="R498" s="27">
        <v>0.4</v>
      </c>
      <c r="S498" s="31">
        <v>10.6</v>
      </c>
    </row>
    <row r="499" spans="1:19" x14ac:dyDescent="0.25">
      <c r="A499" s="31"/>
      <c r="B499" s="31"/>
      <c r="C499" s="30" t="s">
        <v>967</v>
      </c>
      <c r="D499" s="31"/>
      <c r="E499" s="33" t="str">
        <f>E498</f>
        <v>1,62</v>
      </c>
      <c r="F499" s="33" t="str">
        <f t="shared" ref="F499:S499" si="53">F498</f>
        <v>0,36</v>
      </c>
      <c r="G499" s="33" t="str">
        <f t="shared" si="53"/>
        <v>14,58</v>
      </c>
      <c r="H499" s="33" t="str">
        <f t="shared" si="53"/>
        <v>77,40</v>
      </c>
      <c r="I499" s="33" t="str">
        <f t="shared" si="53"/>
        <v>0,07</v>
      </c>
      <c r="J499" s="33">
        <f t="shared" si="53"/>
        <v>0.42</v>
      </c>
      <c r="K499" s="33">
        <f t="shared" si="53"/>
        <v>0</v>
      </c>
      <c r="L499" s="33">
        <f t="shared" si="53"/>
        <v>598</v>
      </c>
      <c r="M499" s="33">
        <f t="shared" si="53"/>
        <v>0</v>
      </c>
      <c r="N499" s="33">
        <f t="shared" si="53"/>
        <v>81.2</v>
      </c>
      <c r="O499" s="33">
        <f t="shared" si="53"/>
        <v>172</v>
      </c>
      <c r="P499" s="33">
        <f t="shared" si="53"/>
        <v>2.4</v>
      </c>
      <c r="Q499" s="33">
        <f t="shared" si="53"/>
        <v>1.45</v>
      </c>
      <c r="R499" s="29">
        <v>0.6</v>
      </c>
      <c r="S499" s="33">
        <f t="shared" si="53"/>
        <v>10.6</v>
      </c>
    </row>
    <row r="500" spans="1:19" x14ac:dyDescent="0.25">
      <c r="A500" s="31"/>
      <c r="B500" s="31"/>
      <c r="C500" s="30" t="s">
        <v>1029</v>
      </c>
      <c r="D500" s="31"/>
      <c r="E500" s="33">
        <f>E499+E496+E487+E483+E475+E471</f>
        <v>85.390000000000015</v>
      </c>
      <c r="F500" s="33">
        <f t="shared" ref="F500:R500" si="54">F499+F496+F487+F483+F475+F471</f>
        <v>95.03</v>
      </c>
      <c r="G500" s="33">
        <f t="shared" si="54"/>
        <v>398.67</v>
      </c>
      <c r="H500" s="33">
        <f t="shared" si="54"/>
        <v>2848.3199999999997</v>
      </c>
      <c r="I500" s="33">
        <f t="shared" si="54"/>
        <v>1.41</v>
      </c>
      <c r="J500" s="33">
        <f t="shared" si="54"/>
        <v>1.5500000000000003</v>
      </c>
      <c r="K500" s="33">
        <f>K499+K496+K487+K483+K475+K471</f>
        <v>65.999999999999986</v>
      </c>
      <c r="L500" s="33">
        <f t="shared" si="54"/>
        <v>860.19999999999993</v>
      </c>
      <c r="M500" s="33">
        <f t="shared" si="54"/>
        <v>11.469999999999999</v>
      </c>
      <c r="N500" s="33">
        <f t="shared" si="54"/>
        <v>1147.4000000000001</v>
      </c>
      <c r="O500" s="33">
        <f t="shared" si="54"/>
        <v>1889.68</v>
      </c>
      <c r="P500" s="33">
        <f t="shared" si="54"/>
        <v>301.55</v>
      </c>
      <c r="Q500" s="33">
        <f t="shared" si="54"/>
        <v>16.490000000000002</v>
      </c>
      <c r="R500" s="37">
        <f t="shared" si="54"/>
        <v>13.540000000000001</v>
      </c>
      <c r="S500" s="33">
        <f>S499+S496+S487+S483+S475+S471</f>
        <v>116.55000000000001</v>
      </c>
    </row>
    <row r="501" spans="1:19" x14ac:dyDescent="0.25">
      <c r="A501" s="31"/>
      <c r="B501" s="31"/>
      <c r="C501" s="30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5"/>
      <c r="S501" s="31"/>
    </row>
    <row r="502" spans="1:19" ht="14.45" customHeight="1" x14ac:dyDescent="0.25">
      <c r="A502" s="88" t="s">
        <v>937</v>
      </c>
      <c r="B502" s="88" t="s">
        <v>938</v>
      </c>
      <c r="C502" s="90" t="s">
        <v>126</v>
      </c>
      <c r="D502" s="92" t="s">
        <v>932</v>
      </c>
      <c r="E502" s="92" t="s">
        <v>8</v>
      </c>
      <c r="F502" s="92" t="s">
        <v>9</v>
      </c>
      <c r="G502" s="88" t="s">
        <v>933</v>
      </c>
      <c r="H502" s="88" t="s">
        <v>934</v>
      </c>
      <c r="I502" s="92" t="s">
        <v>935</v>
      </c>
      <c r="J502" s="92"/>
      <c r="K502" s="92"/>
      <c r="L502" s="92"/>
      <c r="M502" s="92"/>
      <c r="N502" s="92" t="s">
        <v>936</v>
      </c>
      <c r="O502" s="92"/>
      <c r="P502" s="92"/>
      <c r="Q502" s="92"/>
      <c r="R502" s="92"/>
      <c r="S502" s="92"/>
    </row>
    <row r="503" spans="1:19" ht="19.899999999999999" customHeight="1" x14ac:dyDescent="0.25">
      <c r="A503" s="88"/>
      <c r="B503" s="88"/>
      <c r="C503" s="90"/>
      <c r="D503" s="92"/>
      <c r="E503" s="92"/>
      <c r="F503" s="92"/>
      <c r="G503" s="88"/>
      <c r="H503" s="88"/>
      <c r="I503" s="88" t="s">
        <v>939</v>
      </c>
      <c r="J503" s="88" t="s">
        <v>940</v>
      </c>
      <c r="K503" s="88" t="s">
        <v>941</v>
      </c>
      <c r="L503" s="88" t="s">
        <v>942</v>
      </c>
      <c r="M503" s="91" t="s">
        <v>943</v>
      </c>
      <c r="N503" s="88" t="s">
        <v>944</v>
      </c>
      <c r="O503" s="88" t="s">
        <v>945</v>
      </c>
      <c r="P503" s="88" t="s">
        <v>946</v>
      </c>
      <c r="Q503" s="88" t="s">
        <v>947</v>
      </c>
      <c r="R503" s="72" t="s">
        <v>20</v>
      </c>
      <c r="S503" s="88" t="s">
        <v>948</v>
      </c>
    </row>
    <row r="504" spans="1:19" x14ac:dyDescent="0.25">
      <c r="A504" s="88"/>
      <c r="B504" s="88"/>
      <c r="C504" s="90"/>
      <c r="D504" s="31" t="s">
        <v>22</v>
      </c>
      <c r="E504" s="31" t="s">
        <v>22</v>
      </c>
      <c r="F504" s="31" t="s">
        <v>22</v>
      </c>
      <c r="G504" s="31" t="s">
        <v>22</v>
      </c>
      <c r="H504" s="31" t="s">
        <v>23</v>
      </c>
      <c r="I504" s="88"/>
      <c r="J504" s="88"/>
      <c r="K504" s="88"/>
      <c r="L504" s="88"/>
      <c r="M504" s="88"/>
      <c r="N504" s="88"/>
      <c r="O504" s="88"/>
      <c r="P504" s="88"/>
      <c r="Q504" s="88"/>
      <c r="R504" s="72"/>
      <c r="S504" s="88"/>
    </row>
    <row r="505" spans="1:19" x14ac:dyDescent="0.25">
      <c r="A505" s="90" t="s">
        <v>1410</v>
      </c>
      <c r="B505" s="90"/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</row>
    <row r="506" spans="1:19" x14ac:dyDescent="0.25">
      <c r="A506" s="90" t="s">
        <v>950</v>
      </c>
      <c r="B506" s="90"/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</row>
    <row r="507" spans="1:19" ht="25.5" x14ac:dyDescent="0.25">
      <c r="A507" s="31" t="s">
        <v>280</v>
      </c>
      <c r="B507" s="31" t="s">
        <v>280</v>
      </c>
      <c r="C507" s="32" t="s">
        <v>1411</v>
      </c>
      <c r="D507" s="31">
        <v>200</v>
      </c>
      <c r="E507" s="31" t="s">
        <v>1044</v>
      </c>
      <c r="F507" s="31">
        <v>4.75</v>
      </c>
      <c r="G507" s="31" t="s">
        <v>1086</v>
      </c>
      <c r="H507" s="31" t="s">
        <v>1087</v>
      </c>
      <c r="I507" s="31" t="s">
        <v>1088</v>
      </c>
      <c r="J507" s="31">
        <v>0.1</v>
      </c>
      <c r="K507" s="31" t="s">
        <v>1089</v>
      </c>
      <c r="L507" s="31" t="s">
        <v>1090</v>
      </c>
      <c r="M507" s="31" t="s">
        <v>851</v>
      </c>
      <c r="N507" s="41" t="s">
        <v>1412</v>
      </c>
      <c r="O507" s="31" t="s">
        <v>1413</v>
      </c>
      <c r="P507" s="31" t="s">
        <v>301</v>
      </c>
      <c r="Q507" s="31" t="s">
        <v>504</v>
      </c>
      <c r="R507" s="27">
        <v>0.4</v>
      </c>
      <c r="S507" s="31">
        <v>18.82</v>
      </c>
    </row>
    <row r="508" spans="1:19" ht="25.5" x14ac:dyDescent="0.25">
      <c r="A508" s="31" t="s">
        <v>368</v>
      </c>
      <c r="B508" s="31" t="s">
        <v>368</v>
      </c>
      <c r="C508" s="32" t="s">
        <v>1343</v>
      </c>
      <c r="D508" s="31" t="s">
        <v>149</v>
      </c>
      <c r="E508" s="31" t="s">
        <v>370</v>
      </c>
      <c r="F508" s="31">
        <v>3.9</v>
      </c>
      <c r="G508" s="31" t="s">
        <v>36</v>
      </c>
      <c r="H508" s="31" t="s">
        <v>372</v>
      </c>
      <c r="I508" s="31" t="s">
        <v>230</v>
      </c>
      <c r="J508" s="31" t="s">
        <v>156</v>
      </c>
      <c r="K508" s="31" t="s">
        <v>373</v>
      </c>
      <c r="L508" s="31" t="s">
        <v>374</v>
      </c>
      <c r="M508" s="31" t="s">
        <v>102</v>
      </c>
      <c r="N508" s="42" t="s">
        <v>1414</v>
      </c>
      <c r="O508" s="31" t="s">
        <v>299</v>
      </c>
      <c r="P508" s="31" t="s">
        <v>133</v>
      </c>
      <c r="Q508" s="31" t="s">
        <v>86</v>
      </c>
      <c r="R508" s="38">
        <v>1.2</v>
      </c>
      <c r="S508" s="31" t="s">
        <v>36</v>
      </c>
    </row>
    <row r="509" spans="1:19" x14ac:dyDescent="0.25">
      <c r="A509" s="31" t="s">
        <v>33</v>
      </c>
      <c r="B509" s="31" t="s">
        <v>33</v>
      </c>
      <c r="C509" s="30" t="s">
        <v>34</v>
      </c>
      <c r="D509" s="31">
        <v>40</v>
      </c>
      <c r="E509" s="31" t="s">
        <v>48</v>
      </c>
      <c r="F509" s="31" t="s">
        <v>629</v>
      </c>
      <c r="G509" s="31" t="s">
        <v>876</v>
      </c>
      <c r="H509" s="31" t="s">
        <v>107</v>
      </c>
      <c r="I509" s="31" t="s">
        <v>105</v>
      </c>
      <c r="J509" s="31" t="s">
        <v>230</v>
      </c>
      <c r="K509" s="31" t="s">
        <v>36</v>
      </c>
      <c r="L509" s="31" t="s">
        <v>36</v>
      </c>
      <c r="M509" s="31" t="s">
        <v>108</v>
      </c>
      <c r="N509" s="38" t="s">
        <v>1415</v>
      </c>
      <c r="O509" s="31" t="s">
        <v>110</v>
      </c>
      <c r="P509" s="31" t="s">
        <v>111</v>
      </c>
      <c r="Q509" s="31" t="s">
        <v>112</v>
      </c>
      <c r="R509" s="38">
        <v>0.6</v>
      </c>
      <c r="S509" s="31" t="s">
        <v>36</v>
      </c>
    </row>
    <row r="510" spans="1:19" ht="25.5" x14ac:dyDescent="0.25">
      <c r="A510" s="58" t="s">
        <v>37</v>
      </c>
      <c r="B510" s="58" t="s">
        <v>38</v>
      </c>
      <c r="C510" s="3" t="s">
        <v>39</v>
      </c>
      <c r="D510" s="31" t="s">
        <v>40</v>
      </c>
      <c r="E510" s="31" t="s">
        <v>219</v>
      </c>
      <c r="F510" s="31">
        <v>6.25</v>
      </c>
      <c r="G510" s="31" t="s">
        <v>219</v>
      </c>
      <c r="H510" s="31" t="s">
        <v>101</v>
      </c>
      <c r="I510" s="31" t="s">
        <v>36</v>
      </c>
      <c r="J510" s="31" t="s">
        <v>230</v>
      </c>
      <c r="K510" s="31" t="s">
        <v>36</v>
      </c>
      <c r="L510" s="31" t="s">
        <v>41</v>
      </c>
      <c r="M510" s="31" t="s">
        <v>102</v>
      </c>
      <c r="N510" s="38" t="s">
        <v>1416</v>
      </c>
      <c r="O510" s="31" t="s">
        <v>104</v>
      </c>
      <c r="P510" s="31" t="s">
        <v>36</v>
      </c>
      <c r="Q510" s="31" t="s">
        <v>105</v>
      </c>
      <c r="R510" s="31">
        <v>0.21</v>
      </c>
      <c r="S510" s="31" t="s">
        <v>106</v>
      </c>
    </row>
    <row r="511" spans="1:19" x14ac:dyDescent="0.25">
      <c r="A511" s="31" t="s">
        <v>224</v>
      </c>
      <c r="B511" s="31" t="s">
        <v>225</v>
      </c>
      <c r="C511" s="30" t="s">
        <v>226</v>
      </c>
      <c r="D511" s="31" t="s">
        <v>29</v>
      </c>
      <c r="E511" s="31" t="s">
        <v>201</v>
      </c>
      <c r="F511" s="31" t="s">
        <v>227</v>
      </c>
      <c r="G511" s="31">
        <v>30.83</v>
      </c>
      <c r="H511" s="31" t="s">
        <v>228</v>
      </c>
      <c r="I511" s="31" t="s">
        <v>105</v>
      </c>
      <c r="J511" s="31" t="s">
        <v>663</v>
      </c>
      <c r="K511" s="31" t="s">
        <v>229</v>
      </c>
      <c r="L511" s="31" t="s">
        <v>552</v>
      </c>
      <c r="M511" s="31" t="s">
        <v>230</v>
      </c>
      <c r="N511" s="41">
        <v>14.5</v>
      </c>
      <c r="O511" s="31" t="s">
        <v>232</v>
      </c>
      <c r="P511" s="31" t="s">
        <v>233</v>
      </c>
      <c r="Q511" s="31" t="s">
        <v>234</v>
      </c>
      <c r="R511" s="27">
        <v>0.7</v>
      </c>
      <c r="S511" s="31" t="s">
        <v>235</v>
      </c>
    </row>
    <row r="512" spans="1:19" x14ac:dyDescent="0.25">
      <c r="A512" s="31"/>
      <c r="B512" s="31"/>
      <c r="C512" s="30" t="s">
        <v>967</v>
      </c>
      <c r="D512" s="31"/>
      <c r="E512" s="33">
        <v>24.87</v>
      </c>
      <c r="F512" s="33">
        <v>23.98</v>
      </c>
      <c r="G512" s="33">
        <v>72.09</v>
      </c>
      <c r="H512" s="33">
        <v>671.46</v>
      </c>
      <c r="I512" s="33">
        <v>0.33999999999999997</v>
      </c>
      <c r="J512" s="33">
        <v>0.31000000000000005</v>
      </c>
      <c r="K512" s="33">
        <v>2.16</v>
      </c>
      <c r="L512" s="33">
        <v>175.5</v>
      </c>
      <c r="M512" s="33">
        <f t="shared" ref="M512:S512" si="55">M511+M510+M509+M508+M507</f>
        <v>1.55</v>
      </c>
      <c r="N512" s="43">
        <f t="shared" si="55"/>
        <v>416.4</v>
      </c>
      <c r="O512" s="33">
        <f t="shared" si="55"/>
        <v>891.8</v>
      </c>
      <c r="P512" s="33">
        <f t="shared" si="55"/>
        <v>67.2</v>
      </c>
      <c r="Q512" s="33">
        <f t="shared" si="55"/>
        <v>2.8</v>
      </c>
      <c r="R512" s="33">
        <f t="shared" si="55"/>
        <v>3.11</v>
      </c>
      <c r="S512" s="33">
        <f t="shared" si="55"/>
        <v>27.82</v>
      </c>
    </row>
    <row r="513" spans="1:19" x14ac:dyDescent="0.25">
      <c r="A513" s="90" t="s">
        <v>968</v>
      </c>
      <c r="B513" s="90"/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</row>
    <row r="514" spans="1:19" x14ac:dyDescent="0.25">
      <c r="A514" s="31" t="s">
        <v>44</v>
      </c>
      <c r="B514" s="31" t="s">
        <v>44</v>
      </c>
      <c r="C514" s="30" t="s">
        <v>1491</v>
      </c>
      <c r="D514" s="31" t="s">
        <v>29</v>
      </c>
      <c r="E514" s="31" t="s">
        <v>969</v>
      </c>
      <c r="F514" s="31" t="s">
        <v>116</v>
      </c>
      <c r="G514" s="31" t="s">
        <v>361</v>
      </c>
      <c r="H514" s="31" t="s">
        <v>970</v>
      </c>
      <c r="I514" s="31" t="s">
        <v>219</v>
      </c>
      <c r="J514" s="31" t="s">
        <v>108</v>
      </c>
      <c r="K514" s="31" t="s">
        <v>95</v>
      </c>
      <c r="L514" s="31" t="s">
        <v>46</v>
      </c>
      <c r="M514" s="31" t="s">
        <v>36</v>
      </c>
      <c r="N514" s="41">
        <v>40</v>
      </c>
      <c r="O514" s="31" t="s">
        <v>972</v>
      </c>
      <c r="P514" s="31" t="s">
        <v>301</v>
      </c>
      <c r="Q514" s="31" t="s">
        <v>86</v>
      </c>
      <c r="R514" s="27">
        <v>0.3</v>
      </c>
      <c r="S514" s="31" t="s">
        <v>159</v>
      </c>
    </row>
    <row r="515" spans="1:19" ht="24" x14ac:dyDescent="0.25">
      <c r="A515" s="35" t="s">
        <v>553</v>
      </c>
      <c r="B515" s="31" t="s">
        <v>554</v>
      </c>
      <c r="C515" s="32" t="s">
        <v>1033</v>
      </c>
      <c r="D515" s="31">
        <v>50</v>
      </c>
      <c r="E515" s="31" t="s">
        <v>635</v>
      </c>
      <c r="F515" s="31" t="s">
        <v>556</v>
      </c>
      <c r="G515" s="31" t="s">
        <v>301</v>
      </c>
      <c r="H515" s="31" t="s">
        <v>557</v>
      </c>
      <c r="I515" s="31" t="s">
        <v>123</v>
      </c>
      <c r="J515" s="31" t="s">
        <v>85</v>
      </c>
      <c r="K515" s="31" t="s">
        <v>156</v>
      </c>
      <c r="L515" s="31" t="s">
        <v>1189</v>
      </c>
      <c r="M515" s="31" t="s">
        <v>1192</v>
      </c>
      <c r="N515" s="42" t="s">
        <v>1417</v>
      </c>
      <c r="O515" s="31" t="s">
        <v>558</v>
      </c>
      <c r="P515" s="31" t="s">
        <v>690</v>
      </c>
      <c r="Q515" s="31" t="s">
        <v>108</v>
      </c>
      <c r="R515" s="27">
        <v>0.2</v>
      </c>
      <c r="S515" s="31" t="s">
        <v>559</v>
      </c>
    </row>
    <row r="516" spans="1:19" x14ac:dyDescent="0.25">
      <c r="A516" s="31"/>
      <c r="B516" s="31"/>
      <c r="C516" s="30" t="s">
        <v>967</v>
      </c>
      <c r="D516" s="31"/>
      <c r="E516" s="33">
        <f>E515+E514</f>
        <v>9.6999999999999993</v>
      </c>
      <c r="F516" s="33">
        <f t="shared" ref="F516:S516" si="56">F515+F514</f>
        <v>6.95</v>
      </c>
      <c r="G516" s="33">
        <f t="shared" si="56"/>
        <v>36</v>
      </c>
      <c r="H516" s="33">
        <f t="shared" si="56"/>
        <v>251.15</v>
      </c>
      <c r="I516" s="33">
        <f t="shared" si="56"/>
        <v>0.13</v>
      </c>
      <c r="J516" s="33">
        <f t="shared" si="56"/>
        <v>0.37</v>
      </c>
      <c r="K516" s="33">
        <f t="shared" si="56"/>
        <v>1.46</v>
      </c>
      <c r="L516" s="33">
        <f t="shared" si="56"/>
        <v>43.75</v>
      </c>
      <c r="M516" s="33">
        <f t="shared" si="56"/>
        <v>0.45</v>
      </c>
      <c r="N516" s="44">
        <f t="shared" si="56"/>
        <v>58.3</v>
      </c>
      <c r="O516" s="33">
        <f t="shared" si="56"/>
        <v>212.6</v>
      </c>
      <c r="P516" s="33">
        <f t="shared" si="56"/>
        <v>33.590000000000003</v>
      </c>
      <c r="Q516" s="33">
        <f t="shared" si="56"/>
        <v>0.54</v>
      </c>
      <c r="R516" s="33">
        <f t="shared" si="56"/>
        <v>0.5</v>
      </c>
      <c r="S516" s="33">
        <f t="shared" si="56"/>
        <v>19.45</v>
      </c>
    </row>
    <row r="517" spans="1:19" x14ac:dyDescent="0.25">
      <c r="A517" s="90" t="s">
        <v>973</v>
      </c>
      <c r="B517" s="90"/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</row>
    <row r="518" spans="1:19" x14ac:dyDescent="0.25">
      <c r="A518" s="31" t="s">
        <v>1423</v>
      </c>
      <c r="B518" s="31" t="s">
        <v>1423</v>
      </c>
      <c r="C518" s="30" t="s">
        <v>1418</v>
      </c>
      <c r="D518" s="31" t="s">
        <v>76</v>
      </c>
      <c r="E518" s="31">
        <v>0.7</v>
      </c>
      <c r="F518" s="31">
        <v>12.08</v>
      </c>
      <c r="G518" s="31">
        <v>2.2000000000000002</v>
      </c>
      <c r="H518" s="31">
        <v>120.2</v>
      </c>
      <c r="I518" s="31" t="s">
        <v>85</v>
      </c>
      <c r="J518" s="31" t="s">
        <v>199</v>
      </c>
      <c r="K518" s="31">
        <v>8.8000000000000007</v>
      </c>
      <c r="L518" s="31" t="s">
        <v>36</v>
      </c>
      <c r="M518" s="31">
        <v>1.72</v>
      </c>
      <c r="N518" s="41" t="s">
        <v>1419</v>
      </c>
      <c r="O518" s="31" t="s">
        <v>1420</v>
      </c>
      <c r="P518" s="31" t="s">
        <v>1421</v>
      </c>
      <c r="Q518" s="31" t="s">
        <v>300</v>
      </c>
      <c r="R518" s="27">
        <v>0</v>
      </c>
      <c r="S518" s="31" t="s">
        <v>1422</v>
      </c>
    </row>
    <row r="519" spans="1:19" x14ac:dyDescent="0.25">
      <c r="A519" s="31" t="s">
        <v>878</v>
      </c>
      <c r="B519" s="31" t="s">
        <v>879</v>
      </c>
      <c r="C519" s="30" t="s">
        <v>880</v>
      </c>
      <c r="D519" s="31" t="s">
        <v>951</v>
      </c>
      <c r="E519" s="31" t="s">
        <v>909</v>
      </c>
      <c r="F519" s="31" t="s">
        <v>1047</v>
      </c>
      <c r="G519" s="31" t="s">
        <v>723</v>
      </c>
      <c r="H519" s="31" t="s">
        <v>1048</v>
      </c>
      <c r="I519" s="31" t="s">
        <v>123</v>
      </c>
      <c r="J519" s="31" t="s">
        <v>176</v>
      </c>
      <c r="K519" s="31" t="s">
        <v>866</v>
      </c>
      <c r="L519" s="31" t="s">
        <v>987</v>
      </c>
      <c r="M519" s="31">
        <v>0.32</v>
      </c>
      <c r="N519" s="42" t="s">
        <v>1424</v>
      </c>
      <c r="O519" s="31" t="s">
        <v>1050</v>
      </c>
      <c r="P519" s="31" t="s">
        <v>1051</v>
      </c>
      <c r="Q519" s="31" t="s">
        <v>292</v>
      </c>
      <c r="R519" s="27">
        <v>0.6</v>
      </c>
      <c r="S519" s="31" t="s">
        <v>453</v>
      </c>
    </row>
    <row r="520" spans="1:19" x14ac:dyDescent="0.25">
      <c r="A520" s="59" t="s">
        <v>74</v>
      </c>
      <c r="B520" s="59" t="s">
        <v>74</v>
      </c>
      <c r="C520" s="3" t="s">
        <v>75</v>
      </c>
      <c r="D520" s="31">
        <v>100</v>
      </c>
      <c r="E520" s="31">
        <v>11.02</v>
      </c>
      <c r="F520" s="31">
        <v>6.87</v>
      </c>
      <c r="G520" s="31">
        <v>21.68</v>
      </c>
      <c r="H520" s="31">
        <v>100.2</v>
      </c>
      <c r="I520" s="31">
        <v>0.06</v>
      </c>
      <c r="J520" s="31">
        <v>7.0000000000000007E-2</v>
      </c>
      <c r="K520" s="31">
        <v>18.12</v>
      </c>
      <c r="L520" s="31">
        <v>73.3</v>
      </c>
      <c r="M520" s="31" t="s">
        <v>957</v>
      </c>
      <c r="N520" s="41">
        <v>72.69</v>
      </c>
      <c r="O520" s="31">
        <v>48.79</v>
      </c>
      <c r="P520" s="31" t="s">
        <v>1425</v>
      </c>
      <c r="Q520" s="31">
        <v>2.9</v>
      </c>
      <c r="R520" s="38">
        <v>0</v>
      </c>
      <c r="S520" s="31">
        <v>6.62</v>
      </c>
    </row>
    <row r="521" spans="1:19" x14ac:dyDescent="0.25">
      <c r="A521" s="31" t="s">
        <v>247</v>
      </c>
      <c r="B521" s="31" t="s">
        <v>248</v>
      </c>
      <c r="C521" s="30" t="s">
        <v>1488</v>
      </c>
      <c r="D521" s="31">
        <v>200</v>
      </c>
      <c r="E521" s="31" t="s">
        <v>1061</v>
      </c>
      <c r="F521" s="31" t="s">
        <v>1062</v>
      </c>
      <c r="G521" s="31">
        <v>30.76</v>
      </c>
      <c r="H521" s="31">
        <v>66.739999999999995</v>
      </c>
      <c r="I521" s="31">
        <v>0.2</v>
      </c>
      <c r="J521" s="31">
        <v>0.04</v>
      </c>
      <c r="K521" s="31" t="s">
        <v>36</v>
      </c>
      <c r="L521" s="31" t="s">
        <v>552</v>
      </c>
      <c r="M521" s="31" t="s">
        <v>90</v>
      </c>
      <c r="N521" s="42" t="s">
        <v>1426</v>
      </c>
      <c r="O521" s="31">
        <v>49.99</v>
      </c>
      <c r="P521" s="31">
        <v>12.98</v>
      </c>
      <c r="Q521" s="31">
        <v>0.37</v>
      </c>
      <c r="R521" s="27">
        <v>0</v>
      </c>
      <c r="S521" s="31">
        <v>4.95</v>
      </c>
    </row>
    <row r="522" spans="1:19" x14ac:dyDescent="0.25">
      <c r="A522" s="58">
        <v>160223</v>
      </c>
      <c r="B522" s="58">
        <v>160224</v>
      </c>
      <c r="C522" s="10" t="s">
        <v>70</v>
      </c>
      <c r="D522" s="58" t="s">
        <v>29</v>
      </c>
      <c r="E522" s="58" t="s">
        <v>542</v>
      </c>
      <c r="F522" s="58">
        <v>2.08</v>
      </c>
      <c r="G522" s="58" t="s">
        <v>543</v>
      </c>
      <c r="H522" s="58" t="s">
        <v>544</v>
      </c>
      <c r="I522" s="58" t="s">
        <v>199</v>
      </c>
      <c r="J522" s="58" t="s">
        <v>545</v>
      </c>
      <c r="K522" s="58" t="s">
        <v>36</v>
      </c>
      <c r="L522" s="58">
        <v>0.05</v>
      </c>
      <c r="M522" s="58" t="s">
        <v>546</v>
      </c>
      <c r="N522" s="58" t="s">
        <v>547</v>
      </c>
      <c r="O522" s="58" t="s">
        <v>548</v>
      </c>
      <c r="P522" s="58" t="s">
        <v>549</v>
      </c>
      <c r="Q522" s="58" t="s">
        <v>550</v>
      </c>
      <c r="R522" s="58">
        <v>0.1</v>
      </c>
      <c r="S522" s="58" t="s">
        <v>551</v>
      </c>
    </row>
    <row r="523" spans="1:19" x14ac:dyDescent="0.25">
      <c r="A523" s="27">
        <v>120155</v>
      </c>
      <c r="B523" s="27">
        <v>120155</v>
      </c>
      <c r="C523" s="3" t="s">
        <v>1463</v>
      </c>
      <c r="D523" s="27">
        <v>20</v>
      </c>
      <c r="E523" s="31" t="s">
        <v>153</v>
      </c>
      <c r="F523" s="31" t="s">
        <v>196</v>
      </c>
      <c r="G523" s="31" t="s">
        <v>197</v>
      </c>
      <c r="H523" s="31" t="s">
        <v>198</v>
      </c>
      <c r="I523" s="31" t="s">
        <v>199</v>
      </c>
      <c r="J523" s="31" t="s">
        <v>230</v>
      </c>
      <c r="K523" s="31" t="s">
        <v>36</v>
      </c>
      <c r="L523" s="31" t="s">
        <v>36</v>
      </c>
      <c r="M523" s="31" t="s">
        <v>200</v>
      </c>
      <c r="N523" s="38" t="s">
        <v>1427</v>
      </c>
      <c r="O523" s="31" t="s">
        <v>202</v>
      </c>
      <c r="P523" s="31" t="s">
        <v>203</v>
      </c>
      <c r="Q523" s="31" t="s">
        <v>148</v>
      </c>
      <c r="R523" s="31" t="s">
        <v>105</v>
      </c>
      <c r="S523" s="31" t="s">
        <v>36</v>
      </c>
    </row>
    <row r="524" spans="1:19" x14ac:dyDescent="0.25">
      <c r="A524" s="31" t="s">
        <v>65</v>
      </c>
      <c r="B524" s="31" t="s">
        <v>65</v>
      </c>
      <c r="C524" s="10" t="s">
        <v>1460</v>
      </c>
      <c r="D524" s="31" t="s">
        <v>35</v>
      </c>
      <c r="E524" s="31" t="s">
        <v>204</v>
      </c>
      <c r="F524" s="31" t="s">
        <v>90</v>
      </c>
      <c r="G524" s="31" t="s">
        <v>205</v>
      </c>
      <c r="H524" s="31" t="s">
        <v>206</v>
      </c>
      <c r="I524" s="31" t="s">
        <v>199</v>
      </c>
      <c r="J524" s="31" t="s">
        <v>230</v>
      </c>
      <c r="K524" s="31" t="s">
        <v>36</v>
      </c>
      <c r="L524" s="31" t="s">
        <v>36</v>
      </c>
      <c r="M524" s="31" t="s">
        <v>207</v>
      </c>
      <c r="N524" s="41" t="s">
        <v>1428</v>
      </c>
      <c r="O524" s="31" t="s">
        <v>208</v>
      </c>
      <c r="P524" s="31" t="s">
        <v>209</v>
      </c>
      <c r="Q524" s="31" t="s">
        <v>210</v>
      </c>
      <c r="R524" s="27">
        <v>0.2</v>
      </c>
      <c r="S524" s="31" t="s">
        <v>211</v>
      </c>
    </row>
    <row r="525" spans="1:19" x14ac:dyDescent="0.25">
      <c r="A525" s="31"/>
      <c r="B525" s="31"/>
      <c r="C525" s="30" t="s">
        <v>967</v>
      </c>
      <c r="D525" s="31"/>
      <c r="E525" s="33">
        <v>31.18</v>
      </c>
      <c r="F525" s="33">
        <v>24.49</v>
      </c>
      <c r="G525" s="33">
        <v>127.66999999999999</v>
      </c>
      <c r="H525" s="33">
        <v>695.80000000000007</v>
      </c>
      <c r="I525" s="33">
        <v>0.47</v>
      </c>
      <c r="J525" s="33">
        <v>0.32</v>
      </c>
      <c r="K525" s="33">
        <v>46.29</v>
      </c>
      <c r="L525" s="33">
        <v>106.8</v>
      </c>
      <c r="M525" s="33">
        <v>5.0599999999999996</v>
      </c>
      <c r="N525" s="43">
        <v>457.8</v>
      </c>
      <c r="O525" s="33">
        <v>391.15999999999997</v>
      </c>
      <c r="P525" s="33">
        <v>100.33000000000001</v>
      </c>
      <c r="Q525" s="33">
        <v>7.23</v>
      </c>
      <c r="R525" s="33">
        <v>2.8200000000000003</v>
      </c>
      <c r="S525" s="33">
        <v>27.02</v>
      </c>
    </row>
    <row r="526" spans="1:19" x14ac:dyDescent="0.25">
      <c r="A526" s="90" t="s">
        <v>1007</v>
      </c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</row>
    <row r="527" spans="1:19" x14ac:dyDescent="0.25">
      <c r="A527" s="31" t="s">
        <v>891</v>
      </c>
      <c r="B527" s="31" t="s">
        <v>892</v>
      </c>
      <c r="C527" s="30" t="s">
        <v>68</v>
      </c>
      <c r="D527" s="31">
        <v>80</v>
      </c>
      <c r="E527" s="31">
        <v>1.5</v>
      </c>
      <c r="F527" s="31">
        <v>1.96</v>
      </c>
      <c r="G527" s="31">
        <v>14.98</v>
      </c>
      <c r="H527" s="31">
        <v>83.4</v>
      </c>
      <c r="I527" s="31" t="s">
        <v>199</v>
      </c>
      <c r="J527" s="31" t="s">
        <v>85</v>
      </c>
      <c r="K527" s="31">
        <v>0.06</v>
      </c>
      <c r="L527" s="31" t="s">
        <v>48</v>
      </c>
      <c r="M527" s="31" t="s">
        <v>897</v>
      </c>
      <c r="N527" s="38" t="s">
        <v>1429</v>
      </c>
      <c r="O527" s="31">
        <v>14.4</v>
      </c>
      <c r="P527" s="31" t="s">
        <v>900</v>
      </c>
      <c r="Q527" s="31" t="s">
        <v>207</v>
      </c>
      <c r="R527" s="27">
        <v>0.9</v>
      </c>
      <c r="S527" s="31" t="s">
        <v>177</v>
      </c>
    </row>
    <row r="528" spans="1:19" x14ac:dyDescent="0.25">
      <c r="A528" s="58">
        <v>160108</v>
      </c>
      <c r="B528" s="58">
        <v>160109</v>
      </c>
      <c r="C528" s="10" t="s">
        <v>1483</v>
      </c>
      <c r="D528" s="58" t="s">
        <v>29</v>
      </c>
      <c r="E528" s="58" t="s">
        <v>153</v>
      </c>
      <c r="F528" s="58" t="s">
        <v>551</v>
      </c>
      <c r="G528" s="58" t="s">
        <v>901</v>
      </c>
      <c r="H528" s="58" t="s">
        <v>902</v>
      </c>
      <c r="I528" s="58" t="s">
        <v>105</v>
      </c>
      <c r="J528" s="58" t="s">
        <v>300</v>
      </c>
      <c r="K528" s="58" t="s">
        <v>71</v>
      </c>
      <c r="L528" s="58">
        <v>0.13</v>
      </c>
      <c r="M528" s="58" t="s">
        <v>36</v>
      </c>
      <c r="N528" s="58" t="s">
        <v>903</v>
      </c>
      <c r="O528" s="58" t="s">
        <v>724</v>
      </c>
      <c r="P528" s="58" t="s">
        <v>274</v>
      </c>
      <c r="Q528" s="58" t="s">
        <v>102</v>
      </c>
      <c r="R528" s="58">
        <v>0.7</v>
      </c>
      <c r="S528" s="58" t="s">
        <v>545</v>
      </c>
    </row>
    <row r="529" spans="1:19" x14ac:dyDescent="0.25">
      <c r="A529" s="31"/>
      <c r="B529" s="31"/>
      <c r="C529" s="30" t="s">
        <v>967</v>
      </c>
      <c r="D529" s="31"/>
      <c r="E529" s="33">
        <v>6.55</v>
      </c>
      <c r="F529" s="33">
        <v>5.65</v>
      </c>
      <c r="G529" s="33">
        <v>46.65</v>
      </c>
      <c r="H529" s="33">
        <v>264.05</v>
      </c>
      <c r="I529" s="33">
        <v>0.06</v>
      </c>
      <c r="J529" s="33">
        <v>0.06</v>
      </c>
      <c r="K529" s="33">
        <v>0.65999999999999992</v>
      </c>
      <c r="L529" s="33">
        <v>16.5</v>
      </c>
      <c r="M529" s="33">
        <v>0.86</v>
      </c>
      <c r="N529" s="44">
        <v>40.21</v>
      </c>
      <c r="O529" s="33">
        <v>35.4</v>
      </c>
      <c r="P529" s="33">
        <v>19.46</v>
      </c>
      <c r="Q529" s="33">
        <v>0.45999999999999996</v>
      </c>
      <c r="R529" s="45">
        <v>1</v>
      </c>
      <c r="S529" s="33">
        <v>10.75</v>
      </c>
    </row>
    <row r="530" spans="1:19" x14ac:dyDescent="0.25">
      <c r="A530" s="90" t="s">
        <v>1011</v>
      </c>
      <c r="B530" s="90"/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</row>
    <row r="531" spans="1:19" x14ac:dyDescent="0.25">
      <c r="A531" s="31" t="s">
        <v>585</v>
      </c>
      <c r="B531" s="31" t="s">
        <v>586</v>
      </c>
      <c r="C531" s="30" t="s">
        <v>904</v>
      </c>
      <c r="D531" s="31">
        <v>100</v>
      </c>
      <c r="E531" s="31" t="s">
        <v>588</v>
      </c>
      <c r="F531" s="31">
        <v>13.4</v>
      </c>
      <c r="G531" s="31" t="s">
        <v>55</v>
      </c>
      <c r="H531" s="31" t="s">
        <v>590</v>
      </c>
      <c r="I531" s="31" t="s">
        <v>219</v>
      </c>
      <c r="J531" s="31">
        <v>0.1</v>
      </c>
      <c r="K531" s="31" t="s">
        <v>36</v>
      </c>
      <c r="L531" s="31" t="s">
        <v>36</v>
      </c>
      <c r="M531" s="31" t="s">
        <v>591</v>
      </c>
      <c r="N531" s="42" t="s">
        <v>1430</v>
      </c>
      <c r="O531" s="31">
        <v>1.84</v>
      </c>
      <c r="P531" s="31" t="s">
        <v>594</v>
      </c>
      <c r="Q531" s="31">
        <v>1.47</v>
      </c>
      <c r="R531" s="27">
        <v>0.6</v>
      </c>
      <c r="S531" s="31">
        <v>6.6</v>
      </c>
    </row>
    <row r="532" spans="1:19" x14ac:dyDescent="0.25">
      <c r="A532" s="31" t="s">
        <v>597</v>
      </c>
      <c r="B532" s="31" t="s">
        <v>598</v>
      </c>
      <c r="C532" s="30" t="s">
        <v>599</v>
      </c>
      <c r="D532" s="31">
        <v>200</v>
      </c>
      <c r="E532" s="31" t="s">
        <v>1221</v>
      </c>
      <c r="F532" s="31">
        <v>6.76</v>
      </c>
      <c r="G532" s="31" t="s">
        <v>1222</v>
      </c>
      <c r="H532" s="31">
        <v>167.54</v>
      </c>
      <c r="I532" s="31" t="s">
        <v>114</v>
      </c>
      <c r="J532" s="31">
        <v>0.06</v>
      </c>
      <c r="K532" s="31">
        <v>13</v>
      </c>
      <c r="L532" s="31">
        <v>2.02</v>
      </c>
      <c r="M532" s="31" t="s">
        <v>114</v>
      </c>
      <c r="N532" s="42" t="s">
        <v>1431</v>
      </c>
      <c r="O532" s="31">
        <v>8.1300000000000008</v>
      </c>
      <c r="P532" s="31">
        <v>32.67</v>
      </c>
      <c r="Q532" s="31" t="s">
        <v>561</v>
      </c>
      <c r="R532" s="27">
        <v>3.6</v>
      </c>
      <c r="S532" s="31">
        <v>7.87</v>
      </c>
    </row>
    <row r="533" spans="1:19" x14ac:dyDescent="0.25">
      <c r="A533" s="58">
        <v>160237</v>
      </c>
      <c r="B533" s="58" t="s">
        <v>329</v>
      </c>
      <c r="C533" s="10" t="s">
        <v>1484</v>
      </c>
      <c r="D533" s="58" t="s">
        <v>29</v>
      </c>
      <c r="E533" s="58" t="s">
        <v>330</v>
      </c>
      <c r="F533" s="58" t="s">
        <v>331</v>
      </c>
      <c r="G533" s="58" t="s">
        <v>332</v>
      </c>
      <c r="H533" s="58" t="s">
        <v>333</v>
      </c>
      <c r="I533" s="58">
        <v>0</v>
      </c>
      <c r="J533" s="58">
        <v>0</v>
      </c>
      <c r="K533" s="58">
        <v>0</v>
      </c>
      <c r="L533" s="58">
        <v>0</v>
      </c>
      <c r="M533" s="58">
        <v>0</v>
      </c>
      <c r="N533" s="58" t="s">
        <v>154</v>
      </c>
      <c r="O533" s="58" t="s">
        <v>334</v>
      </c>
      <c r="P533" s="58" t="s">
        <v>335</v>
      </c>
      <c r="Q533" s="58">
        <v>0</v>
      </c>
      <c r="R533" s="58">
        <v>0.8</v>
      </c>
      <c r="S533" s="58" t="s">
        <v>36</v>
      </c>
    </row>
    <row r="534" spans="1:19" ht="25.5" x14ac:dyDescent="0.25">
      <c r="A534" s="58" t="s">
        <v>37</v>
      </c>
      <c r="B534" s="58" t="s">
        <v>38</v>
      </c>
      <c r="C534" s="3" t="s">
        <v>39</v>
      </c>
      <c r="D534" s="31" t="s">
        <v>40</v>
      </c>
      <c r="E534" s="31" t="s">
        <v>219</v>
      </c>
      <c r="F534" s="31" t="s">
        <v>778</v>
      </c>
      <c r="G534" s="31" t="s">
        <v>219</v>
      </c>
      <c r="H534" s="31">
        <v>74.8</v>
      </c>
      <c r="I534" s="31" t="s">
        <v>36</v>
      </c>
      <c r="J534" s="31" t="s">
        <v>230</v>
      </c>
      <c r="K534" s="31" t="s">
        <v>36</v>
      </c>
      <c r="L534" s="31">
        <v>0.06</v>
      </c>
      <c r="M534" s="31" t="s">
        <v>102</v>
      </c>
      <c r="N534" s="38" t="s">
        <v>1416</v>
      </c>
      <c r="O534" s="31" t="s">
        <v>104</v>
      </c>
      <c r="P534" s="31" t="s">
        <v>36</v>
      </c>
      <c r="Q534" s="31" t="s">
        <v>105</v>
      </c>
      <c r="R534" s="27">
        <v>0.2</v>
      </c>
      <c r="S534" s="31" t="s">
        <v>106</v>
      </c>
    </row>
    <row r="535" spans="1:19" x14ac:dyDescent="0.25">
      <c r="A535" s="31" t="s">
        <v>33</v>
      </c>
      <c r="B535" s="31" t="s">
        <v>33</v>
      </c>
      <c r="C535" s="30" t="s">
        <v>34</v>
      </c>
      <c r="D535" s="31" t="s">
        <v>35</v>
      </c>
      <c r="E535" s="31" t="s">
        <v>153</v>
      </c>
      <c r="F535" s="31">
        <v>5.16</v>
      </c>
      <c r="G535" s="31" t="s">
        <v>197</v>
      </c>
      <c r="H535" s="31" t="s">
        <v>198</v>
      </c>
      <c r="I535" s="31" t="s">
        <v>199</v>
      </c>
      <c r="J535" s="31" t="s">
        <v>230</v>
      </c>
      <c r="K535" s="31" t="s">
        <v>36</v>
      </c>
      <c r="L535" s="31" t="s">
        <v>36</v>
      </c>
      <c r="M535" s="31" t="s">
        <v>200</v>
      </c>
      <c r="N535" s="38" t="s">
        <v>1427</v>
      </c>
      <c r="O535" s="31" t="s">
        <v>202</v>
      </c>
      <c r="P535" s="31" t="s">
        <v>203</v>
      </c>
      <c r="Q535" s="31" t="s">
        <v>148</v>
      </c>
      <c r="R535" s="27">
        <v>0.7</v>
      </c>
      <c r="S535" s="31" t="s">
        <v>36</v>
      </c>
    </row>
    <row r="536" spans="1:19" x14ac:dyDescent="0.25">
      <c r="A536" s="31" t="s">
        <v>65</v>
      </c>
      <c r="B536" s="31" t="s">
        <v>65</v>
      </c>
      <c r="C536" s="30" t="s">
        <v>66</v>
      </c>
      <c r="D536" s="31" t="s">
        <v>35</v>
      </c>
      <c r="E536" s="31" t="s">
        <v>204</v>
      </c>
      <c r="F536" s="31" t="s">
        <v>90</v>
      </c>
      <c r="G536" s="31" t="s">
        <v>205</v>
      </c>
      <c r="H536" s="31" t="s">
        <v>206</v>
      </c>
      <c r="I536" s="31" t="s">
        <v>199</v>
      </c>
      <c r="J536" s="31" t="s">
        <v>230</v>
      </c>
      <c r="K536" s="31" t="s">
        <v>36</v>
      </c>
      <c r="L536" s="31" t="s">
        <v>36</v>
      </c>
      <c r="M536" s="31" t="s">
        <v>207</v>
      </c>
      <c r="N536" s="41" t="s">
        <v>1428</v>
      </c>
      <c r="O536" s="31" t="s">
        <v>208</v>
      </c>
      <c r="P536" s="31" t="s">
        <v>209</v>
      </c>
      <c r="Q536" s="31" t="s">
        <v>210</v>
      </c>
      <c r="R536" s="27">
        <v>1.1000000000000001</v>
      </c>
      <c r="S536" s="31" t="s">
        <v>211</v>
      </c>
    </row>
    <row r="537" spans="1:19" x14ac:dyDescent="0.25">
      <c r="A537" s="31"/>
      <c r="B537" s="31"/>
      <c r="C537" s="30" t="s">
        <v>967</v>
      </c>
      <c r="D537" s="31"/>
      <c r="E537" s="33">
        <v>20.37</v>
      </c>
      <c r="F537" s="33">
        <v>34.03</v>
      </c>
      <c r="G537" s="33">
        <v>103.16999999999999</v>
      </c>
      <c r="H537" s="33">
        <v>888.68</v>
      </c>
      <c r="I537" s="33">
        <v>0.39</v>
      </c>
      <c r="J537" s="33">
        <v>0.19</v>
      </c>
      <c r="K537" s="33">
        <v>22.6</v>
      </c>
      <c r="L537" s="33">
        <v>2.08</v>
      </c>
      <c r="M537" s="33">
        <v>3.49</v>
      </c>
      <c r="N537" s="43">
        <v>156.9</v>
      </c>
      <c r="O537" s="33">
        <v>149.31</v>
      </c>
      <c r="P537" s="33">
        <v>72.19</v>
      </c>
      <c r="Q537" s="33">
        <v>4.76</v>
      </c>
      <c r="R537" s="33">
        <v>6.1999999999999993</v>
      </c>
      <c r="S537" s="33">
        <v>19.369999999999997</v>
      </c>
    </row>
    <row r="538" spans="1:19" x14ac:dyDescent="0.25">
      <c r="A538" s="90" t="s">
        <v>1024</v>
      </c>
      <c r="B538" s="90"/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</row>
    <row r="539" spans="1:19" x14ac:dyDescent="0.25">
      <c r="A539" s="31" t="s">
        <v>376</v>
      </c>
      <c r="B539" s="31" t="s">
        <v>376</v>
      </c>
      <c r="C539" s="30" t="s">
        <v>1070</v>
      </c>
      <c r="D539" s="31" t="s">
        <v>377</v>
      </c>
      <c r="E539" s="31" t="s">
        <v>378</v>
      </c>
      <c r="F539" s="31" t="s">
        <v>207</v>
      </c>
      <c r="G539" s="31" t="s">
        <v>379</v>
      </c>
      <c r="H539" s="31" t="s">
        <v>380</v>
      </c>
      <c r="I539" s="31" t="s">
        <v>176</v>
      </c>
      <c r="J539" s="31">
        <v>0.42</v>
      </c>
      <c r="K539" s="31">
        <v>0</v>
      </c>
      <c r="L539" s="31">
        <v>598</v>
      </c>
      <c r="M539" s="31">
        <v>0</v>
      </c>
      <c r="N539" s="31">
        <v>81.2</v>
      </c>
      <c r="O539" s="31">
        <v>172</v>
      </c>
      <c r="P539" s="31">
        <v>2.4</v>
      </c>
      <c r="Q539" s="31">
        <v>1.45</v>
      </c>
      <c r="R539" s="27">
        <v>0.3</v>
      </c>
      <c r="S539" s="31">
        <v>10.6</v>
      </c>
    </row>
    <row r="540" spans="1:19" x14ac:dyDescent="0.25">
      <c r="A540" s="31"/>
      <c r="B540" s="31"/>
      <c r="C540" s="30" t="s">
        <v>967</v>
      </c>
      <c r="D540" s="31"/>
      <c r="E540" s="33" t="str">
        <f>E539</f>
        <v>1,62</v>
      </c>
      <c r="F540" s="33" t="str">
        <f t="shared" ref="F540:S540" si="57">F539</f>
        <v>0,36</v>
      </c>
      <c r="G540" s="33" t="str">
        <f t="shared" si="57"/>
        <v>14,58</v>
      </c>
      <c r="H540" s="33" t="str">
        <f t="shared" si="57"/>
        <v>77,40</v>
      </c>
      <c r="I540" s="33" t="str">
        <f t="shared" si="57"/>
        <v>0,07</v>
      </c>
      <c r="J540" s="33">
        <f t="shared" si="57"/>
        <v>0.42</v>
      </c>
      <c r="K540" s="33">
        <f t="shared" si="57"/>
        <v>0</v>
      </c>
      <c r="L540" s="33">
        <f t="shared" si="57"/>
        <v>598</v>
      </c>
      <c r="M540" s="33">
        <f t="shared" si="57"/>
        <v>0</v>
      </c>
      <c r="N540" s="33">
        <f t="shared" si="57"/>
        <v>81.2</v>
      </c>
      <c r="O540" s="33">
        <f t="shared" si="57"/>
        <v>172</v>
      </c>
      <c r="P540" s="33">
        <f t="shared" si="57"/>
        <v>2.4</v>
      </c>
      <c r="Q540" s="33">
        <f t="shared" si="57"/>
        <v>1.45</v>
      </c>
      <c r="R540" s="33">
        <f t="shared" si="57"/>
        <v>0.3</v>
      </c>
      <c r="S540" s="33">
        <f t="shared" si="57"/>
        <v>10.6</v>
      </c>
    </row>
    <row r="541" spans="1:19" x14ac:dyDescent="0.25">
      <c r="A541" s="31"/>
      <c r="B541" s="31"/>
      <c r="C541" s="30" t="s">
        <v>1029</v>
      </c>
      <c r="D541" s="31"/>
      <c r="E541" s="33">
        <f t="shared" ref="E541:S541" si="58">E540+E537+E529+E525+E516+E512</f>
        <v>94.29</v>
      </c>
      <c r="F541" s="33">
        <f t="shared" si="58"/>
        <v>95.460000000000008</v>
      </c>
      <c r="G541" s="33">
        <f t="shared" si="58"/>
        <v>400.15999999999997</v>
      </c>
      <c r="H541" s="33">
        <f t="shared" si="58"/>
        <v>2848.54</v>
      </c>
      <c r="I541" s="33">
        <f t="shared" si="58"/>
        <v>1.46</v>
      </c>
      <c r="J541" s="33">
        <f t="shared" si="58"/>
        <v>1.67</v>
      </c>
      <c r="K541" s="33">
        <f t="shared" si="58"/>
        <v>73.169999999999987</v>
      </c>
      <c r="L541" s="33">
        <f t="shared" si="58"/>
        <v>942.63</v>
      </c>
      <c r="M541" s="33">
        <f t="shared" si="58"/>
        <v>11.41</v>
      </c>
      <c r="N541" s="33">
        <f t="shared" si="58"/>
        <v>1210.81</v>
      </c>
      <c r="O541" s="33">
        <f t="shared" si="58"/>
        <v>1852.27</v>
      </c>
      <c r="P541" s="33">
        <f t="shared" si="58"/>
        <v>295.17</v>
      </c>
      <c r="Q541" s="33">
        <f t="shared" si="58"/>
        <v>17.240000000000002</v>
      </c>
      <c r="R541" s="33">
        <f t="shared" si="58"/>
        <v>13.93</v>
      </c>
      <c r="S541" s="33">
        <f t="shared" si="58"/>
        <v>115.00999999999999</v>
      </c>
    </row>
    <row r="542" spans="1:19" x14ac:dyDescent="0.25">
      <c r="A542" s="31"/>
      <c r="B542" s="31"/>
      <c r="C542" s="30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27"/>
      <c r="S542" s="31"/>
    </row>
    <row r="543" spans="1:19" ht="14.45" customHeight="1" x14ac:dyDescent="0.25">
      <c r="A543" s="88" t="s">
        <v>937</v>
      </c>
      <c r="B543" s="88" t="s">
        <v>938</v>
      </c>
      <c r="C543" s="90" t="s">
        <v>126</v>
      </c>
      <c r="D543" s="92" t="s">
        <v>932</v>
      </c>
      <c r="E543" s="92" t="s">
        <v>8</v>
      </c>
      <c r="F543" s="92" t="s">
        <v>9</v>
      </c>
      <c r="G543" s="88" t="s">
        <v>933</v>
      </c>
      <c r="H543" s="88" t="s">
        <v>934</v>
      </c>
      <c r="I543" s="92" t="s">
        <v>935</v>
      </c>
      <c r="J543" s="92"/>
      <c r="K543" s="92"/>
      <c r="L543" s="92"/>
      <c r="M543" s="92"/>
      <c r="N543" s="31" t="s">
        <v>936</v>
      </c>
      <c r="O543" s="31"/>
      <c r="P543" s="31"/>
      <c r="Q543" s="31"/>
      <c r="R543" s="27"/>
      <c r="S543" s="31"/>
    </row>
    <row r="544" spans="1:19" x14ac:dyDescent="0.25">
      <c r="A544" s="88"/>
      <c r="B544" s="88"/>
      <c r="C544" s="90"/>
      <c r="D544" s="92"/>
      <c r="E544" s="92"/>
      <c r="F544" s="92"/>
      <c r="G544" s="88"/>
      <c r="H544" s="88"/>
      <c r="I544" s="88" t="s">
        <v>939</v>
      </c>
      <c r="J544" s="88" t="s">
        <v>940</v>
      </c>
      <c r="K544" s="88" t="s">
        <v>941</v>
      </c>
      <c r="L544" s="88" t="s">
        <v>942</v>
      </c>
      <c r="M544" s="91" t="s">
        <v>943</v>
      </c>
      <c r="N544" s="88" t="s">
        <v>944</v>
      </c>
      <c r="O544" s="88" t="s">
        <v>945</v>
      </c>
      <c r="P544" s="88" t="s">
        <v>946</v>
      </c>
      <c r="Q544" s="88" t="s">
        <v>947</v>
      </c>
      <c r="R544" s="72" t="s">
        <v>20</v>
      </c>
      <c r="S544" s="88" t="s">
        <v>948</v>
      </c>
    </row>
    <row r="545" spans="1:19" x14ac:dyDescent="0.25">
      <c r="A545" s="88"/>
      <c r="B545" s="88"/>
      <c r="C545" s="90"/>
      <c r="D545" s="31" t="s">
        <v>22</v>
      </c>
      <c r="E545" s="31" t="s">
        <v>22</v>
      </c>
      <c r="F545" s="31" t="s">
        <v>22</v>
      </c>
      <c r="G545" s="31" t="s">
        <v>22</v>
      </c>
      <c r="H545" s="31" t="s">
        <v>23</v>
      </c>
      <c r="I545" s="88"/>
      <c r="J545" s="88"/>
      <c r="K545" s="88"/>
      <c r="L545" s="88"/>
      <c r="M545" s="88"/>
      <c r="N545" s="88"/>
      <c r="O545" s="88"/>
      <c r="P545" s="88"/>
      <c r="Q545" s="88"/>
      <c r="R545" s="72"/>
      <c r="S545" s="88"/>
    </row>
    <row r="546" spans="1:19" x14ac:dyDescent="0.25">
      <c r="A546" s="89" t="s">
        <v>1461</v>
      </c>
      <c r="B546" s="90"/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</row>
    <row r="547" spans="1:19" x14ac:dyDescent="0.25">
      <c r="A547" s="90" t="s">
        <v>950</v>
      </c>
      <c r="B547" s="90"/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</row>
    <row r="548" spans="1:19" x14ac:dyDescent="0.25">
      <c r="A548" s="50" t="s">
        <v>1435</v>
      </c>
      <c r="B548" s="50" t="s">
        <v>1318</v>
      </c>
      <c r="C548" s="30" t="s">
        <v>1312</v>
      </c>
      <c r="D548" s="31" t="s">
        <v>377</v>
      </c>
      <c r="E548" s="31">
        <v>6.03</v>
      </c>
      <c r="F548" s="31" t="s">
        <v>1313</v>
      </c>
      <c r="G548" s="31" t="s">
        <v>1314</v>
      </c>
      <c r="H548" s="31" t="s">
        <v>1315</v>
      </c>
      <c r="I548" s="31" t="s">
        <v>77</v>
      </c>
      <c r="J548" s="31">
        <v>0.37</v>
      </c>
      <c r="K548" s="31" t="s">
        <v>511</v>
      </c>
      <c r="L548" s="31" t="s">
        <v>1432</v>
      </c>
      <c r="M548" s="31" t="s">
        <v>889</v>
      </c>
      <c r="N548" s="31" t="s">
        <v>1316</v>
      </c>
      <c r="O548" s="31" t="s">
        <v>1317</v>
      </c>
      <c r="P548" s="31" t="s">
        <v>1433</v>
      </c>
      <c r="Q548" s="31" t="s">
        <v>925</v>
      </c>
      <c r="R548" s="4">
        <v>0</v>
      </c>
      <c r="S548" s="31" t="s">
        <v>1434</v>
      </c>
    </row>
    <row r="549" spans="1:19" x14ac:dyDescent="0.25">
      <c r="A549" s="31" t="s">
        <v>33</v>
      </c>
      <c r="B549" s="31" t="s">
        <v>33</v>
      </c>
      <c r="C549" s="30" t="s">
        <v>34</v>
      </c>
      <c r="D549" s="31" t="s">
        <v>35</v>
      </c>
      <c r="E549" s="31" t="s">
        <v>153</v>
      </c>
      <c r="F549" s="31" t="s">
        <v>196</v>
      </c>
      <c r="G549" s="31" t="s">
        <v>197</v>
      </c>
      <c r="H549" s="31" t="s">
        <v>198</v>
      </c>
      <c r="I549" s="31" t="s">
        <v>199</v>
      </c>
      <c r="J549" s="31" t="s">
        <v>230</v>
      </c>
      <c r="K549" s="31" t="s">
        <v>36</v>
      </c>
      <c r="L549" s="31" t="s">
        <v>36</v>
      </c>
      <c r="M549" s="31" t="s">
        <v>200</v>
      </c>
      <c r="N549" s="31" t="s">
        <v>201</v>
      </c>
      <c r="O549" s="31" t="s">
        <v>202</v>
      </c>
      <c r="P549" s="31" t="s">
        <v>203</v>
      </c>
      <c r="Q549" s="31" t="s">
        <v>148</v>
      </c>
      <c r="R549" s="38">
        <v>0.8</v>
      </c>
      <c r="S549" s="31" t="s">
        <v>36</v>
      </c>
    </row>
    <row r="550" spans="1:19" ht="25.5" x14ac:dyDescent="0.25">
      <c r="A550" s="58" t="s">
        <v>37</v>
      </c>
      <c r="B550" s="58" t="s">
        <v>38</v>
      </c>
      <c r="C550" s="3" t="s">
        <v>39</v>
      </c>
      <c r="D550" s="31" t="s">
        <v>40</v>
      </c>
      <c r="E550" s="31" t="s">
        <v>219</v>
      </c>
      <c r="F550" s="31" t="s">
        <v>778</v>
      </c>
      <c r="G550" s="31" t="s">
        <v>219</v>
      </c>
      <c r="H550" s="31" t="s">
        <v>101</v>
      </c>
      <c r="I550" s="31" t="s">
        <v>36</v>
      </c>
      <c r="J550" s="31" t="s">
        <v>230</v>
      </c>
      <c r="K550" s="31" t="s">
        <v>36</v>
      </c>
      <c r="L550" s="31" t="s">
        <v>41</v>
      </c>
      <c r="M550" s="31" t="s">
        <v>102</v>
      </c>
      <c r="N550" s="31" t="s">
        <v>103</v>
      </c>
      <c r="O550" s="31" t="s">
        <v>104</v>
      </c>
      <c r="P550" s="31" t="s">
        <v>36</v>
      </c>
      <c r="Q550" s="31" t="s">
        <v>105</v>
      </c>
      <c r="R550" s="31">
        <v>0.37</v>
      </c>
      <c r="S550" s="31" t="s">
        <v>106</v>
      </c>
    </row>
    <row r="551" spans="1:19" x14ac:dyDescent="0.25">
      <c r="A551" s="31" t="s">
        <v>608</v>
      </c>
      <c r="B551" s="31" t="s">
        <v>608</v>
      </c>
      <c r="C551" s="30" t="s">
        <v>609</v>
      </c>
      <c r="D551" s="31" t="s">
        <v>29</v>
      </c>
      <c r="E551" s="31" t="s">
        <v>103</v>
      </c>
      <c r="F551" s="31" t="s">
        <v>610</v>
      </c>
      <c r="G551" s="31" t="s">
        <v>611</v>
      </c>
      <c r="H551" s="31" t="s">
        <v>612</v>
      </c>
      <c r="I551" s="31" t="s">
        <v>230</v>
      </c>
      <c r="J551" s="31" t="s">
        <v>123</v>
      </c>
      <c r="K551" s="31" t="s">
        <v>112</v>
      </c>
      <c r="L551" s="31" t="s">
        <v>55</v>
      </c>
      <c r="M551" s="31" t="s">
        <v>36</v>
      </c>
      <c r="N551" s="31" t="s">
        <v>613</v>
      </c>
      <c r="O551" s="31" t="s">
        <v>614</v>
      </c>
      <c r="P551" s="31" t="s">
        <v>596</v>
      </c>
      <c r="Q551" s="31" t="s">
        <v>426</v>
      </c>
      <c r="R551" s="10">
        <v>0.5</v>
      </c>
      <c r="S551" s="31" t="s">
        <v>182</v>
      </c>
    </row>
    <row r="552" spans="1:19" x14ac:dyDescent="0.25">
      <c r="A552" s="31"/>
      <c r="B552" s="31"/>
      <c r="C552" s="30" t="s">
        <v>967</v>
      </c>
      <c r="D552" s="31"/>
      <c r="E552" s="33">
        <v>26.95</v>
      </c>
      <c r="F552" s="33">
        <v>26.240000000000002</v>
      </c>
      <c r="G552" s="33">
        <v>51.4</v>
      </c>
      <c r="H552" s="33">
        <v>550.69000000000005</v>
      </c>
      <c r="I552" s="33">
        <v>0.16999999999999998</v>
      </c>
      <c r="J552" s="33">
        <v>0.5</v>
      </c>
      <c r="K552" s="33">
        <v>0.7</v>
      </c>
      <c r="L552" s="33">
        <v>107.03999999999999</v>
      </c>
      <c r="M552" s="33">
        <v>1.73</v>
      </c>
      <c r="N552" s="33">
        <v>248.63000000000002</v>
      </c>
      <c r="O552" s="33">
        <v>495.03</v>
      </c>
      <c r="P552" s="33">
        <v>41.66</v>
      </c>
      <c r="Q552" s="33">
        <v>4.24</v>
      </c>
      <c r="R552" s="33">
        <v>1.77</v>
      </c>
      <c r="S552" s="33">
        <v>36.68</v>
      </c>
    </row>
    <row r="553" spans="1:19" x14ac:dyDescent="0.25">
      <c r="A553" s="89" t="s">
        <v>43</v>
      </c>
      <c r="B553" s="90"/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</row>
    <row r="554" spans="1:19" x14ac:dyDescent="0.25">
      <c r="A554" s="27">
        <v>230103</v>
      </c>
      <c r="B554" s="27">
        <v>230103</v>
      </c>
      <c r="C554" s="30" t="s">
        <v>45</v>
      </c>
      <c r="D554" s="31" t="s">
        <v>29</v>
      </c>
      <c r="E554" s="31" t="s">
        <v>152</v>
      </c>
      <c r="F554" s="31" t="s">
        <v>153</v>
      </c>
      <c r="G554" s="31" t="s">
        <v>154</v>
      </c>
      <c r="H554" s="31" t="s">
        <v>155</v>
      </c>
      <c r="I554" s="31" t="s">
        <v>156</v>
      </c>
      <c r="J554" s="31" t="s">
        <v>1032</v>
      </c>
      <c r="K554" s="31" t="s">
        <v>103</v>
      </c>
      <c r="L554" s="31" t="s">
        <v>365</v>
      </c>
      <c r="M554" s="31" t="s">
        <v>36</v>
      </c>
      <c r="N554" s="31" t="s">
        <v>157</v>
      </c>
      <c r="O554" s="31" t="s">
        <v>158</v>
      </c>
      <c r="P554" s="31" t="s">
        <v>41</v>
      </c>
      <c r="Q554" s="31" t="s">
        <v>86</v>
      </c>
      <c r="R554" s="31" t="s">
        <v>123</v>
      </c>
      <c r="S554" s="31" t="s">
        <v>159</v>
      </c>
    </row>
    <row r="555" spans="1:19" ht="24" x14ac:dyDescent="0.25">
      <c r="A555" s="35" t="s">
        <v>457</v>
      </c>
      <c r="B555" s="31" t="s">
        <v>458</v>
      </c>
      <c r="C555" s="32" t="s">
        <v>1033</v>
      </c>
      <c r="D555" s="31">
        <v>50</v>
      </c>
      <c r="E555" s="31" t="s">
        <v>460</v>
      </c>
      <c r="F555" s="31" t="s">
        <v>461</v>
      </c>
      <c r="G555" s="31" t="s">
        <v>462</v>
      </c>
      <c r="H555" s="31" t="s">
        <v>463</v>
      </c>
      <c r="I555" s="31" t="s">
        <v>156</v>
      </c>
      <c r="J555" s="31" t="s">
        <v>156</v>
      </c>
      <c r="K555" s="31" t="s">
        <v>77</v>
      </c>
      <c r="L555" s="31" t="s">
        <v>464</v>
      </c>
      <c r="M555" s="31" t="s">
        <v>465</v>
      </c>
      <c r="N555" s="31" t="s">
        <v>466</v>
      </c>
      <c r="O555" s="31" t="s">
        <v>467</v>
      </c>
      <c r="P555" s="31" t="s">
        <v>468</v>
      </c>
      <c r="Q555" s="31" t="s">
        <v>229</v>
      </c>
      <c r="R555" s="31">
        <v>2.69</v>
      </c>
      <c r="S555" s="31" t="s">
        <v>469</v>
      </c>
    </row>
    <row r="556" spans="1:19" x14ac:dyDescent="0.25">
      <c r="A556" s="31"/>
      <c r="B556" s="31"/>
      <c r="C556" s="30" t="s">
        <v>967</v>
      </c>
      <c r="D556" s="31"/>
      <c r="E556" s="33">
        <f>E555+E554</f>
        <v>13.95</v>
      </c>
      <c r="F556" s="33">
        <f t="shared" ref="F556:S556" si="59">F555+F554</f>
        <v>6.35</v>
      </c>
      <c r="G556" s="33">
        <f t="shared" si="59"/>
        <v>40.400000000000006</v>
      </c>
      <c r="H556" s="33">
        <f t="shared" si="59"/>
        <v>281.55</v>
      </c>
      <c r="I556" s="33">
        <f t="shared" si="59"/>
        <v>0.12</v>
      </c>
      <c r="J556" s="33">
        <f t="shared" si="59"/>
        <v>0.36</v>
      </c>
      <c r="K556" s="33">
        <f t="shared" si="59"/>
        <v>1.31</v>
      </c>
      <c r="L556" s="33">
        <f t="shared" si="59"/>
        <v>28.64</v>
      </c>
      <c r="M556" s="33">
        <f t="shared" si="59"/>
        <v>0.52</v>
      </c>
      <c r="N556" s="33">
        <f t="shared" si="59"/>
        <v>280.11</v>
      </c>
      <c r="O556" s="33">
        <f t="shared" si="59"/>
        <v>241.71</v>
      </c>
      <c r="P556" s="33">
        <f t="shared" si="59"/>
        <v>38.369999999999997</v>
      </c>
      <c r="Q556" s="33">
        <f t="shared" si="59"/>
        <v>0.74</v>
      </c>
      <c r="R556" s="33">
        <f t="shared" si="59"/>
        <v>2.7399999999999998</v>
      </c>
      <c r="S556" s="33">
        <f t="shared" si="59"/>
        <v>21.06</v>
      </c>
    </row>
    <row r="557" spans="1:19" x14ac:dyDescent="0.25">
      <c r="A557" s="89" t="s">
        <v>49</v>
      </c>
      <c r="B557" s="90"/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</row>
    <row r="558" spans="1:19" x14ac:dyDescent="0.25">
      <c r="A558" s="31" t="s">
        <v>906</v>
      </c>
      <c r="B558" s="31" t="s">
        <v>906</v>
      </c>
      <c r="C558" s="30" t="s">
        <v>907</v>
      </c>
      <c r="D558" s="31" t="s">
        <v>76</v>
      </c>
      <c r="E558" s="31" t="s">
        <v>1436</v>
      </c>
      <c r="F558" s="31" t="s">
        <v>1437</v>
      </c>
      <c r="G558" s="31" t="s">
        <v>1438</v>
      </c>
      <c r="H558" s="31">
        <v>120.2</v>
      </c>
      <c r="I558" s="31" t="s">
        <v>105</v>
      </c>
      <c r="J558" s="31" t="s">
        <v>199</v>
      </c>
      <c r="K558" s="31" t="s">
        <v>1439</v>
      </c>
      <c r="L558" s="31" t="s">
        <v>230</v>
      </c>
      <c r="M558" s="31">
        <v>2.1800000000000002</v>
      </c>
      <c r="N558" s="31" t="s">
        <v>1440</v>
      </c>
      <c r="O558" s="31" t="s">
        <v>1441</v>
      </c>
      <c r="P558" s="31" t="s">
        <v>990</v>
      </c>
      <c r="Q558" s="31" t="s">
        <v>1170</v>
      </c>
      <c r="R558" s="27">
        <v>0.5</v>
      </c>
      <c r="S558" s="31" t="s">
        <v>402</v>
      </c>
    </row>
    <row r="559" spans="1:19" x14ac:dyDescent="0.25">
      <c r="A559" s="31" t="s">
        <v>914</v>
      </c>
      <c r="B559" s="31" t="s">
        <v>915</v>
      </c>
      <c r="C559" s="30" t="s">
        <v>916</v>
      </c>
      <c r="D559" s="31" t="s">
        <v>951</v>
      </c>
      <c r="E559" s="31" t="s">
        <v>1146</v>
      </c>
      <c r="F559" s="31" t="s">
        <v>1442</v>
      </c>
      <c r="G559" s="31" t="s">
        <v>796</v>
      </c>
      <c r="H559" s="31" t="s">
        <v>1443</v>
      </c>
      <c r="I559" s="31" t="s">
        <v>663</v>
      </c>
      <c r="J559" s="31" t="s">
        <v>176</v>
      </c>
      <c r="K559" s="31" t="s">
        <v>1444</v>
      </c>
      <c r="L559" s="31" t="s">
        <v>36</v>
      </c>
      <c r="M559" s="31">
        <v>1.19</v>
      </c>
      <c r="N559" s="31" t="s">
        <v>1445</v>
      </c>
      <c r="O559" s="31" t="s">
        <v>1446</v>
      </c>
      <c r="P559" s="31" t="s">
        <v>1447</v>
      </c>
      <c r="Q559" s="31" t="s">
        <v>1448</v>
      </c>
      <c r="R559" s="27">
        <v>0.8</v>
      </c>
      <c r="S559" s="31">
        <v>4.21</v>
      </c>
    </row>
    <row r="560" spans="1:19" x14ac:dyDescent="0.25">
      <c r="A560" s="58">
        <v>120405</v>
      </c>
      <c r="B560" s="58">
        <v>120405</v>
      </c>
      <c r="C560" s="10" t="s">
        <v>1485</v>
      </c>
      <c r="D560" s="58">
        <v>100</v>
      </c>
      <c r="E560" s="58">
        <v>9.52</v>
      </c>
      <c r="F560" s="58">
        <v>4.68</v>
      </c>
      <c r="G560" s="58">
        <v>7.08</v>
      </c>
      <c r="H560" s="58">
        <v>80</v>
      </c>
      <c r="I560" s="58">
        <v>0.4</v>
      </c>
      <c r="J560" s="58">
        <v>0</v>
      </c>
      <c r="K560" s="58">
        <v>70</v>
      </c>
      <c r="L560" s="58">
        <v>0</v>
      </c>
      <c r="M560" s="58">
        <v>0</v>
      </c>
      <c r="N560" s="58">
        <v>40</v>
      </c>
      <c r="O560" s="58">
        <v>0</v>
      </c>
      <c r="P560" s="58">
        <v>23.8</v>
      </c>
      <c r="Q560" s="58">
        <v>0</v>
      </c>
      <c r="R560" s="58">
        <v>0</v>
      </c>
      <c r="S560" s="58">
        <v>4</v>
      </c>
    </row>
    <row r="561" spans="1:19" x14ac:dyDescent="0.25">
      <c r="A561" s="27" t="s">
        <v>721</v>
      </c>
      <c r="B561" s="27" t="s">
        <v>722</v>
      </c>
      <c r="C561" s="30" t="s">
        <v>70</v>
      </c>
      <c r="D561" s="31" t="s">
        <v>29</v>
      </c>
      <c r="E561" s="31" t="s">
        <v>36</v>
      </c>
      <c r="F561" s="31" t="s">
        <v>36</v>
      </c>
      <c r="G561" s="31">
        <v>38.619999999999997</v>
      </c>
      <c r="H561" s="31" t="s">
        <v>195</v>
      </c>
      <c r="I561" s="31" t="s">
        <v>36</v>
      </c>
      <c r="J561" s="31" t="s">
        <v>230</v>
      </c>
      <c r="K561" s="31">
        <v>10.16</v>
      </c>
      <c r="L561" s="31" t="s">
        <v>36</v>
      </c>
      <c r="M561" s="31" t="s">
        <v>176</v>
      </c>
      <c r="N561" s="31" t="s">
        <v>723</v>
      </c>
      <c r="O561" s="31" t="s">
        <v>265</v>
      </c>
      <c r="P561" s="31" t="s">
        <v>666</v>
      </c>
      <c r="Q561" s="31" t="s">
        <v>546</v>
      </c>
      <c r="R561" s="31" t="s">
        <v>199</v>
      </c>
      <c r="S561" s="31" t="s">
        <v>36</v>
      </c>
    </row>
    <row r="562" spans="1:19" x14ac:dyDescent="0.25">
      <c r="A562" s="58">
        <v>130309</v>
      </c>
      <c r="B562" s="58">
        <v>130309</v>
      </c>
      <c r="C562" s="3" t="s">
        <v>1488</v>
      </c>
      <c r="D562" s="58">
        <v>200</v>
      </c>
      <c r="E562" s="58">
        <v>5</v>
      </c>
      <c r="F562" s="58">
        <v>6.52</v>
      </c>
      <c r="G562" s="58">
        <v>32.61</v>
      </c>
      <c r="H562" s="58">
        <v>213.39</v>
      </c>
      <c r="I562" s="58" t="s">
        <v>199</v>
      </c>
      <c r="J562" s="58" t="s">
        <v>36</v>
      </c>
      <c r="K562" s="58" t="s">
        <v>36</v>
      </c>
      <c r="L562" s="58">
        <v>2.4E-2</v>
      </c>
      <c r="M562" s="58" t="s">
        <v>200</v>
      </c>
      <c r="N562" s="58" t="s">
        <v>201</v>
      </c>
      <c r="O562" s="58" t="s">
        <v>202</v>
      </c>
      <c r="P562" s="58" t="s">
        <v>203</v>
      </c>
      <c r="Q562" s="58" t="s">
        <v>148</v>
      </c>
      <c r="R562" s="58">
        <v>0.8</v>
      </c>
      <c r="S562" s="58" t="s">
        <v>36</v>
      </c>
    </row>
    <row r="563" spans="1:19" x14ac:dyDescent="0.25">
      <c r="A563" s="31" t="s">
        <v>65</v>
      </c>
      <c r="B563" s="31" t="s">
        <v>65</v>
      </c>
      <c r="C563" s="10" t="s">
        <v>1460</v>
      </c>
      <c r="D563" s="31" t="s">
        <v>35</v>
      </c>
      <c r="E563" s="31" t="s">
        <v>204</v>
      </c>
      <c r="F563" s="31" t="s">
        <v>90</v>
      </c>
      <c r="G563" s="31" t="s">
        <v>205</v>
      </c>
      <c r="H563" s="31" t="s">
        <v>206</v>
      </c>
      <c r="I563" s="31" t="s">
        <v>199</v>
      </c>
      <c r="J563" s="31" t="s">
        <v>230</v>
      </c>
      <c r="K563" s="31" t="s">
        <v>36</v>
      </c>
      <c r="L563" s="31" t="s">
        <v>36</v>
      </c>
      <c r="M563" s="31" t="s">
        <v>207</v>
      </c>
      <c r="N563" s="31" t="s">
        <v>208</v>
      </c>
      <c r="O563" s="31" t="s">
        <v>208</v>
      </c>
      <c r="P563" s="31" t="s">
        <v>209</v>
      </c>
      <c r="Q563" s="31" t="s">
        <v>210</v>
      </c>
      <c r="R563" s="27">
        <v>0</v>
      </c>
      <c r="S563" s="31" t="s">
        <v>211</v>
      </c>
    </row>
    <row r="564" spans="1:19" x14ac:dyDescent="0.25">
      <c r="A564" s="31"/>
      <c r="B564" s="31"/>
      <c r="C564" s="30" t="s">
        <v>967</v>
      </c>
      <c r="D564" s="31"/>
      <c r="E564" s="33">
        <v>32.46</v>
      </c>
      <c r="F564" s="33">
        <v>26.45</v>
      </c>
      <c r="G564" s="33">
        <v>118.55</v>
      </c>
      <c r="H564" s="33">
        <v>895.37</v>
      </c>
      <c r="I564" s="33">
        <v>0.34</v>
      </c>
      <c r="J564" s="33">
        <v>0.19000000000000003</v>
      </c>
      <c r="K564" s="33">
        <v>49.260000000000005</v>
      </c>
      <c r="L564" s="33">
        <v>5.01</v>
      </c>
      <c r="M564" s="33">
        <v>6.68</v>
      </c>
      <c r="N564" s="33">
        <v>233.33</v>
      </c>
      <c r="O564" s="33">
        <v>496.81</v>
      </c>
      <c r="P564" s="33">
        <v>102.41999999999999</v>
      </c>
      <c r="Q564" s="33">
        <v>4.75</v>
      </c>
      <c r="R564" s="33">
        <v>1.6400000000000001</v>
      </c>
      <c r="S564" s="33">
        <v>25.270000000000003</v>
      </c>
    </row>
    <row r="565" spans="1:19" x14ac:dyDescent="0.25">
      <c r="A565" s="89" t="s">
        <v>67</v>
      </c>
      <c r="B565" s="90"/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</row>
    <row r="566" spans="1:19" x14ac:dyDescent="0.25">
      <c r="A566" s="31" t="s">
        <v>336</v>
      </c>
      <c r="B566" s="31" t="s">
        <v>336</v>
      </c>
      <c r="C566" s="30" t="s">
        <v>337</v>
      </c>
      <c r="D566" s="31" t="s">
        <v>29</v>
      </c>
      <c r="E566" s="31" t="s">
        <v>55</v>
      </c>
      <c r="F566" s="31" t="s">
        <v>338</v>
      </c>
      <c r="G566" s="31" t="s">
        <v>201</v>
      </c>
      <c r="H566" s="31" t="s">
        <v>339</v>
      </c>
      <c r="I566" s="31" t="s">
        <v>199</v>
      </c>
      <c r="J566" s="31" t="s">
        <v>546</v>
      </c>
      <c r="K566" s="31" t="s">
        <v>103</v>
      </c>
      <c r="L566" s="31" t="s">
        <v>41</v>
      </c>
      <c r="M566" s="31" t="s">
        <v>36</v>
      </c>
      <c r="N566" s="31">
        <v>212</v>
      </c>
      <c r="O566" s="31" t="s">
        <v>341</v>
      </c>
      <c r="P566" s="31" t="s">
        <v>301</v>
      </c>
      <c r="Q566" s="31" t="s">
        <v>86</v>
      </c>
      <c r="R566" s="27">
        <v>0.9</v>
      </c>
      <c r="S566" s="31" t="s">
        <v>159</v>
      </c>
    </row>
    <row r="567" spans="1:19" x14ac:dyDescent="0.25">
      <c r="A567" s="58" t="s">
        <v>922</v>
      </c>
      <c r="B567" s="58" t="s">
        <v>923</v>
      </c>
      <c r="C567" s="10" t="s">
        <v>924</v>
      </c>
      <c r="D567" s="58">
        <v>80</v>
      </c>
      <c r="E567" s="58" t="s">
        <v>925</v>
      </c>
      <c r="F567" s="58" t="s">
        <v>424</v>
      </c>
      <c r="G567" s="58">
        <v>14</v>
      </c>
      <c r="H567" s="58" t="s">
        <v>927</v>
      </c>
      <c r="I567" s="58" t="s">
        <v>123</v>
      </c>
      <c r="J567" s="58" t="s">
        <v>36</v>
      </c>
      <c r="K567" s="58" t="s">
        <v>730</v>
      </c>
      <c r="L567" s="58">
        <v>7.0000000000000007E-2</v>
      </c>
      <c r="M567" s="58" t="s">
        <v>271</v>
      </c>
      <c r="N567" s="58" t="s">
        <v>928</v>
      </c>
      <c r="O567" s="58" t="s">
        <v>929</v>
      </c>
      <c r="P567" s="58" t="s">
        <v>930</v>
      </c>
      <c r="Q567" s="58" t="s">
        <v>319</v>
      </c>
      <c r="R567" s="58">
        <v>1.6</v>
      </c>
      <c r="S567" s="58" t="s">
        <v>551</v>
      </c>
    </row>
    <row r="568" spans="1:19" x14ac:dyDescent="0.25">
      <c r="A568" s="31"/>
      <c r="B568" s="31"/>
      <c r="C568" s="30" t="s">
        <v>967</v>
      </c>
      <c r="D568" s="31"/>
      <c r="E568" s="33">
        <v>9.4499999999999993</v>
      </c>
      <c r="F568" s="33">
        <v>17.399999999999999</v>
      </c>
      <c r="G568" s="33">
        <v>33.4</v>
      </c>
      <c r="H568" s="33">
        <v>328.8</v>
      </c>
      <c r="I568" s="33">
        <v>0.09</v>
      </c>
      <c r="J568" s="33">
        <v>0.33</v>
      </c>
      <c r="K568" s="33">
        <v>1.2</v>
      </c>
      <c r="L568" s="33">
        <v>60.010000000000005</v>
      </c>
      <c r="M568" s="33">
        <v>0.56000000000000005</v>
      </c>
      <c r="N568" s="33">
        <v>229.22</v>
      </c>
      <c r="O568" s="33">
        <v>252.87</v>
      </c>
      <c r="P568" s="33">
        <v>53.620000000000005</v>
      </c>
      <c r="Q568" s="33">
        <v>0.55000000000000004</v>
      </c>
      <c r="R568" s="33">
        <v>2.4</v>
      </c>
      <c r="S568" s="33">
        <v>21.2</v>
      </c>
    </row>
    <row r="569" spans="1:19" x14ac:dyDescent="0.25">
      <c r="A569" s="89" t="s">
        <v>73</v>
      </c>
      <c r="B569" s="90"/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</row>
    <row r="570" spans="1:19" x14ac:dyDescent="0.25">
      <c r="A570" s="31" t="s">
        <v>793</v>
      </c>
      <c r="B570" s="31" t="s">
        <v>794</v>
      </c>
      <c r="C570" s="30" t="s">
        <v>795</v>
      </c>
      <c r="D570" s="31">
        <v>100</v>
      </c>
      <c r="E570" s="31">
        <v>16.88</v>
      </c>
      <c r="F570" s="31">
        <v>6.5</v>
      </c>
      <c r="G570" s="31">
        <v>30.8</v>
      </c>
      <c r="H570" s="31">
        <v>186.81</v>
      </c>
      <c r="I570" s="31" t="s">
        <v>426</v>
      </c>
      <c r="J570" s="31">
        <v>0.03</v>
      </c>
      <c r="K570" s="31" t="s">
        <v>36</v>
      </c>
      <c r="L570" s="31" t="s">
        <v>36</v>
      </c>
      <c r="M570" s="31" t="s">
        <v>117</v>
      </c>
      <c r="N570" s="31">
        <v>15.1</v>
      </c>
      <c r="O570" s="31">
        <v>91.78</v>
      </c>
      <c r="P570" s="31">
        <v>14.21</v>
      </c>
      <c r="Q570" s="31">
        <v>0.28000000000000003</v>
      </c>
      <c r="R570" s="27">
        <v>0.8</v>
      </c>
      <c r="S570" s="31" t="s">
        <v>1449</v>
      </c>
    </row>
    <row r="571" spans="1:19" x14ac:dyDescent="0.25">
      <c r="A571" s="31" t="s">
        <v>652</v>
      </c>
      <c r="B571" s="31" t="s">
        <v>652</v>
      </c>
      <c r="C571" s="30" t="s">
        <v>653</v>
      </c>
      <c r="D571" s="31">
        <v>200</v>
      </c>
      <c r="E571" s="31">
        <v>1.07</v>
      </c>
      <c r="F571" s="31" t="s">
        <v>1243</v>
      </c>
      <c r="G571" s="31" t="s">
        <v>1244</v>
      </c>
      <c r="H571" s="31">
        <v>163.69999999999999</v>
      </c>
      <c r="I571" s="31">
        <v>0.39</v>
      </c>
      <c r="J571" s="31">
        <v>0.05</v>
      </c>
      <c r="K571" s="31">
        <v>6.56</v>
      </c>
      <c r="L571" s="31">
        <v>616.20000000000005</v>
      </c>
      <c r="M571" s="31">
        <v>0.16</v>
      </c>
      <c r="N571" s="31">
        <v>25.34</v>
      </c>
      <c r="O571" s="31">
        <v>19.5</v>
      </c>
      <c r="P571" s="31">
        <v>11.03</v>
      </c>
      <c r="Q571" s="31">
        <v>0.28999999999999998</v>
      </c>
      <c r="R571" s="27">
        <v>0.1</v>
      </c>
      <c r="S571" s="31">
        <v>2.2400000000000002</v>
      </c>
    </row>
    <row r="572" spans="1:19" x14ac:dyDescent="0.25">
      <c r="A572" s="31" t="s">
        <v>236</v>
      </c>
      <c r="B572" s="31" t="s">
        <v>236</v>
      </c>
      <c r="C572" s="30" t="s">
        <v>237</v>
      </c>
      <c r="D572" s="31" t="s">
        <v>149</v>
      </c>
      <c r="E572" s="31" t="s">
        <v>238</v>
      </c>
      <c r="F572" s="31" t="s">
        <v>239</v>
      </c>
      <c r="G572" s="31" t="s">
        <v>240</v>
      </c>
      <c r="H572" s="31" t="s">
        <v>241</v>
      </c>
      <c r="I572" s="31" t="s">
        <v>230</v>
      </c>
      <c r="J572" s="31">
        <v>0</v>
      </c>
      <c r="K572" s="31" t="s">
        <v>86</v>
      </c>
      <c r="L572" s="31" t="s">
        <v>242</v>
      </c>
      <c r="M572" s="31" t="s">
        <v>199</v>
      </c>
      <c r="N572" s="31">
        <v>41.4</v>
      </c>
      <c r="O572" s="31" t="s">
        <v>244</v>
      </c>
      <c r="P572" s="31" t="s">
        <v>245</v>
      </c>
      <c r="Q572" s="31" t="s">
        <v>199</v>
      </c>
      <c r="R572" s="38">
        <v>0.3</v>
      </c>
      <c r="S572" s="31" t="s">
        <v>246</v>
      </c>
    </row>
    <row r="573" spans="1:19" x14ac:dyDescent="0.25">
      <c r="A573" s="58" t="s">
        <v>293</v>
      </c>
      <c r="B573" s="58" t="s">
        <v>293</v>
      </c>
      <c r="C573" s="10" t="s">
        <v>294</v>
      </c>
      <c r="D573" s="58" t="s">
        <v>29</v>
      </c>
      <c r="E573" s="58" t="s">
        <v>36</v>
      </c>
      <c r="F573" s="58" t="s">
        <v>36</v>
      </c>
      <c r="G573" s="58">
        <v>15.98</v>
      </c>
      <c r="H573" s="58">
        <v>63.84</v>
      </c>
      <c r="I573" s="58" t="s">
        <v>36</v>
      </c>
      <c r="J573" s="58">
        <v>0.2</v>
      </c>
      <c r="K573" s="58" t="s">
        <v>36</v>
      </c>
      <c r="L573" s="58">
        <v>0</v>
      </c>
      <c r="M573" s="58" t="s">
        <v>176</v>
      </c>
      <c r="N573" s="58" t="s">
        <v>723</v>
      </c>
      <c r="O573" s="58" t="s">
        <v>265</v>
      </c>
      <c r="P573" s="58" t="s">
        <v>666</v>
      </c>
      <c r="Q573" s="58">
        <v>0</v>
      </c>
      <c r="R573" s="58">
        <v>0.2</v>
      </c>
      <c r="S573" s="58" t="s">
        <v>36</v>
      </c>
    </row>
    <row r="574" spans="1:19" ht="25.5" x14ac:dyDescent="0.25">
      <c r="A574" s="58" t="s">
        <v>37</v>
      </c>
      <c r="B574" s="58" t="s">
        <v>38</v>
      </c>
      <c r="C574" s="3" t="s">
        <v>39</v>
      </c>
      <c r="D574" s="31" t="s">
        <v>40</v>
      </c>
      <c r="E574" s="31" t="s">
        <v>219</v>
      </c>
      <c r="F574" s="31" t="s">
        <v>778</v>
      </c>
      <c r="G574" s="31" t="s">
        <v>219</v>
      </c>
      <c r="H574" s="31" t="s">
        <v>101</v>
      </c>
      <c r="I574" s="31" t="s">
        <v>36</v>
      </c>
      <c r="J574" s="31" t="s">
        <v>230</v>
      </c>
      <c r="K574" s="31" t="s">
        <v>36</v>
      </c>
      <c r="L574" s="31" t="s">
        <v>41</v>
      </c>
      <c r="M574" s="31" t="s">
        <v>102</v>
      </c>
      <c r="N574" s="31" t="s">
        <v>103</v>
      </c>
      <c r="O574" s="31" t="s">
        <v>104</v>
      </c>
      <c r="P574" s="31" t="s">
        <v>36</v>
      </c>
      <c r="Q574" s="31" t="s">
        <v>105</v>
      </c>
      <c r="R574" s="27">
        <v>2.1</v>
      </c>
      <c r="S574" s="31" t="s">
        <v>106</v>
      </c>
    </row>
    <row r="575" spans="1:19" x14ac:dyDescent="0.25">
      <c r="A575" s="31" t="s">
        <v>33</v>
      </c>
      <c r="B575" s="31" t="s">
        <v>33</v>
      </c>
      <c r="C575" s="30" t="s">
        <v>34</v>
      </c>
      <c r="D575" s="31" t="s">
        <v>35</v>
      </c>
      <c r="E575" s="31" t="s">
        <v>153</v>
      </c>
      <c r="F575" s="31" t="s">
        <v>196</v>
      </c>
      <c r="G575" s="31" t="s">
        <v>197</v>
      </c>
      <c r="H575" s="31" t="s">
        <v>198</v>
      </c>
      <c r="I575" s="31" t="s">
        <v>199</v>
      </c>
      <c r="J575" s="31" t="s">
        <v>230</v>
      </c>
      <c r="K575" s="31" t="s">
        <v>36</v>
      </c>
      <c r="L575" s="31" t="s">
        <v>36</v>
      </c>
      <c r="M575" s="31" t="s">
        <v>200</v>
      </c>
      <c r="N575" s="31" t="s">
        <v>201</v>
      </c>
      <c r="O575" s="31" t="s">
        <v>202</v>
      </c>
      <c r="P575" s="31" t="s">
        <v>203</v>
      </c>
      <c r="Q575" s="31" t="s">
        <v>148</v>
      </c>
      <c r="R575" s="27">
        <v>1.6</v>
      </c>
      <c r="S575" s="31" t="s">
        <v>36</v>
      </c>
    </row>
    <row r="576" spans="1:19" x14ac:dyDescent="0.25">
      <c r="A576" s="31" t="s">
        <v>65</v>
      </c>
      <c r="B576" s="31" t="s">
        <v>65</v>
      </c>
      <c r="C576" s="30" t="s">
        <v>66</v>
      </c>
      <c r="D576" s="31" t="s">
        <v>35</v>
      </c>
      <c r="E576" s="31" t="s">
        <v>204</v>
      </c>
      <c r="F576" s="31" t="s">
        <v>90</v>
      </c>
      <c r="G576" s="31" t="s">
        <v>205</v>
      </c>
      <c r="H576" s="31" t="s">
        <v>206</v>
      </c>
      <c r="I576" s="31" t="s">
        <v>199</v>
      </c>
      <c r="J576" s="31" t="s">
        <v>230</v>
      </c>
      <c r="K576" s="31" t="s">
        <v>36</v>
      </c>
      <c r="L576" s="31" t="s">
        <v>36</v>
      </c>
      <c r="M576" s="31" t="s">
        <v>207</v>
      </c>
      <c r="N576" s="31" t="s">
        <v>208</v>
      </c>
      <c r="O576" s="31" t="s">
        <v>208</v>
      </c>
      <c r="P576" s="31" t="s">
        <v>209</v>
      </c>
      <c r="Q576" s="31">
        <v>0.86</v>
      </c>
      <c r="R576" s="27">
        <v>0</v>
      </c>
      <c r="S576" s="31" t="s">
        <v>211</v>
      </c>
    </row>
    <row r="577" spans="1:19" x14ac:dyDescent="0.25">
      <c r="A577" s="31"/>
      <c r="B577" s="31"/>
      <c r="C577" s="30" t="s">
        <v>967</v>
      </c>
      <c r="D577" s="31"/>
      <c r="E577" s="33">
        <v>10.96</v>
      </c>
      <c r="F577" s="33">
        <v>19.239999999999998</v>
      </c>
      <c r="G577" s="33">
        <v>130.66999999999999</v>
      </c>
      <c r="H577" s="33">
        <v>706</v>
      </c>
      <c r="I577" s="33">
        <v>0.59</v>
      </c>
      <c r="J577" s="33">
        <v>0.13</v>
      </c>
      <c r="K577" s="33">
        <v>10.76</v>
      </c>
      <c r="L577" s="33">
        <v>654.6</v>
      </c>
      <c r="M577" s="33">
        <v>2.16</v>
      </c>
      <c r="N577" s="33">
        <v>204.44</v>
      </c>
      <c r="O577" s="33">
        <v>304.58000000000004</v>
      </c>
      <c r="P577" s="33">
        <v>55.24</v>
      </c>
      <c r="Q577" s="33">
        <v>2.3200000000000003</v>
      </c>
      <c r="R577" s="33">
        <v>4.93</v>
      </c>
      <c r="S577" s="33">
        <v>19.79</v>
      </c>
    </row>
    <row r="578" spans="1:19" x14ac:dyDescent="0.25">
      <c r="A578" s="89" t="s">
        <v>118</v>
      </c>
      <c r="B578" s="90"/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</row>
    <row r="579" spans="1:19" x14ac:dyDescent="0.25">
      <c r="A579" s="31" t="s">
        <v>836</v>
      </c>
      <c r="B579" s="31" t="s">
        <v>836</v>
      </c>
      <c r="C579" s="30" t="s">
        <v>1070</v>
      </c>
      <c r="D579" s="31" t="s">
        <v>377</v>
      </c>
      <c r="E579" s="31" t="s">
        <v>122</v>
      </c>
      <c r="F579" s="31" t="s">
        <v>229</v>
      </c>
      <c r="G579" s="31" t="s">
        <v>837</v>
      </c>
      <c r="H579" s="31" t="s">
        <v>838</v>
      </c>
      <c r="I579" s="31" t="s">
        <v>199</v>
      </c>
      <c r="J579" s="31" t="s">
        <v>123</v>
      </c>
      <c r="K579" s="31" t="s">
        <v>545</v>
      </c>
      <c r="L579" s="31" t="s">
        <v>36</v>
      </c>
      <c r="M579" s="31" t="s">
        <v>122</v>
      </c>
      <c r="N579" s="31" t="s">
        <v>839</v>
      </c>
      <c r="O579" s="31" t="s">
        <v>840</v>
      </c>
      <c r="P579" s="31" t="s">
        <v>841</v>
      </c>
      <c r="Q579" s="31" t="s">
        <v>842</v>
      </c>
      <c r="R579" s="27">
        <v>0</v>
      </c>
      <c r="S579" s="31" t="s">
        <v>246</v>
      </c>
    </row>
    <row r="580" spans="1:19" x14ac:dyDescent="0.25">
      <c r="A580" s="31"/>
      <c r="B580" s="31"/>
      <c r="C580" s="30" t="s">
        <v>967</v>
      </c>
      <c r="D580" s="31"/>
      <c r="E580" s="31" t="str">
        <f>E579</f>
        <v>0,72</v>
      </c>
      <c r="F580" s="31" t="str">
        <f t="shared" ref="F580:S580" si="60">F579</f>
        <v>0,54</v>
      </c>
      <c r="G580" s="31" t="str">
        <f t="shared" si="60"/>
        <v>18,54</v>
      </c>
      <c r="H580" s="31" t="str">
        <f t="shared" si="60"/>
        <v>84,60</v>
      </c>
      <c r="I580" s="31" t="str">
        <f t="shared" si="60"/>
        <v>0,04</v>
      </c>
      <c r="J580" s="31" t="str">
        <f t="shared" si="60"/>
        <v>0,05</v>
      </c>
      <c r="K580" s="31" t="str">
        <f t="shared" si="60"/>
        <v>9,00</v>
      </c>
      <c r="L580" s="31" t="str">
        <f t="shared" si="60"/>
        <v>0,00</v>
      </c>
      <c r="M580" s="31" t="str">
        <f t="shared" si="60"/>
        <v>0,72</v>
      </c>
      <c r="N580" s="31" t="str">
        <f t="shared" si="60"/>
        <v>34,20</v>
      </c>
      <c r="O580" s="31" t="str">
        <f t="shared" si="60"/>
        <v>28,80</v>
      </c>
      <c r="P580" s="31" t="str">
        <f t="shared" si="60"/>
        <v>21,60</v>
      </c>
      <c r="Q580" s="31" t="str">
        <f t="shared" si="60"/>
        <v>4,14</v>
      </c>
      <c r="R580" s="27">
        <v>0.5</v>
      </c>
      <c r="S580" s="31" t="str">
        <f t="shared" si="60"/>
        <v>1,80</v>
      </c>
    </row>
    <row r="581" spans="1:19" x14ac:dyDescent="0.25">
      <c r="A581" s="31"/>
      <c r="B581" s="31"/>
      <c r="C581" s="30" t="s">
        <v>1029</v>
      </c>
      <c r="D581" s="31"/>
      <c r="E581" s="33">
        <f t="shared" ref="E581:S581" si="61">E580+E577+E568+E564+E556+E552</f>
        <v>94.490000000000009</v>
      </c>
      <c r="F581" s="33">
        <f t="shared" si="61"/>
        <v>96.22</v>
      </c>
      <c r="G581" s="33">
        <f t="shared" si="61"/>
        <v>392.95999999999992</v>
      </c>
      <c r="H581" s="33">
        <f t="shared" si="61"/>
        <v>2847.01</v>
      </c>
      <c r="I581" s="33">
        <f t="shared" si="61"/>
        <v>1.35</v>
      </c>
      <c r="J581" s="33">
        <f t="shared" si="61"/>
        <v>1.56</v>
      </c>
      <c r="K581" s="33">
        <f t="shared" si="61"/>
        <v>72.23</v>
      </c>
      <c r="L581" s="33">
        <f t="shared" si="61"/>
        <v>855.3</v>
      </c>
      <c r="M581" s="33">
        <f t="shared" si="61"/>
        <v>12.37</v>
      </c>
      <c r="N581" s="33">
        <f t="shared" si="61"/>
        <v>1229.93</v>
      </c>
      <c r="O581" s="33">
        <f t="shared" si="61"/>
        <v>1819.8</v>
      </c>
      <c r="P581" s="33">
        <f t="shared" si="61"/>
        <v>312.90999999999997</v>
      </c>
      <c r="Q581" s="33">
        <f t="shared" si="61"/>
        <v>16.740000000000002</v>
      </c>
      <c r="R581" s="33">
        <f t="shared" si="61"/>
        <v>13.98</v>
      </c>
      <c r="S581" s="33">
        <f t="shared" si="61"/>
        <v>125.80000000000001</v>
      </c>
    </row>
    <row r="582" spans="1:19" x14ac:dyDescent="0.25">
      <c r="A582" s="31"/>
      <c r="B582" s="31"/>
      <c r="C582" s="30" t="s">
        <v>1257</v>
      </c>
      <c r="D582" s="33"/>
      <c r="E582" s="33">
        <f t="shared" ref="E582:S582" si="62">E581+E541+E500+E457+E418+E378+E335</f>
        <v>638.44000000000005</v>
      </c>
      <c r="F582" s="33">
        <f t="shared" si="62"/>
        <v>667.79</v>
      </c>
      <c r="G582" s="33">
        <f t="shared" si="62"/>
        <v>2753.0800000000004</v>
      </c>
      <c r="H582" s="33">
        <f t="shared" si="62"/>
        <v>19487.54</v>
      </c>
      <c r="I582" s="33">
        <f t="shared" si="62"/>
        <v>9.7199999999999989</v>
      </c>
      <c r="J582" s="33">
        <f t="shared" si="62"/>
        <v>10.88</v>
      </c>
      <c r="K582" s="33">
        <f t="shared" si="62"/>
        <v>484.09</v>
      </c>
      <c r="L582" s="33">
        <f t="shared" si="62"/>
        <v>6216.18</v>
      </c>
      <c r="M582" s="33">
        <f t="shared" si="62"/>
        <v>82.86999999999999</v>
      </c>
      <c r="N582" s="33">
        <f t="shared" si="62"/>
        <v>8348.89</v>
      </c>
      <c r="O582" s="33">
        <f t="shared" si="62"/>
        <v>12797.51</v>
      </c>
      <c r="P582" s="33">
        <f t="shared" si="62"/>
        <v>2132.44</v>
      </c>
      <c r="Q582" s="33">
        <f t="shared" si="62"/>
        <v>118.05000000000001</v>
      </c>
      <c r="R582" s="33">
        <f t="shared" si="62"/>
        <v>95.490000000000009</v>
      </c>
      <c r="S582" s="33">
        <f t="shared" si="62"/>
        <v>851.77</v>
      </c>
    </row>
    <row r="583" spans="1:19" x14ac:dyDescent="0.25">
      <c r="A583" s="31"/>
      <c r="B583" s="31"/>
      <c r="C583" s="34" t="s">
        <v>1450</v>
      </c>
      <c r="D583" s="33"/>
      <c r="E583" s="37">
        <f t="shared" ref="E583:S583" si="63">E582+E293</f>
        <v>726.09857142857152</v>
      </c>
      <c r="F583" s="37">
        <f t="shared" si="63"/>
        <v>763.13571428571424</v>
      </c>
      <c r="G583" s="37">
        <f t="shared" si="63"/>
        <v>3151.5128571428577</v>
      </c>
      <c r="H583" s="37">
        <f t="shared" si="63"/>
        <v>22288.904285714285</v>
      </c>
      <c r="I583" s="37">
        <f t="shared" si="63"/>
        <v>11.121142857142855</v>
      </c>
      <c r="J583" s="37">
        <f t="shared" si="63"/>
        <v>12.450571428571429</v>
      </c>
      <c r="K583" s="37">
        <f t="shared" si="63"/>
        <v>554.09771428571423</v>
      </c>
      <c r="L583" s="37">
        <f t="shared" si="63"/>
        <v>7113.2414285714285</v>
      </c>
      <c r="M583" s="37">
        <f t="shared" si="63"/>
        <v>94.881428571428557</v>
      </c>
      <c r="N583" s="37">
        <f t="shared" si="63"/>
        <v>9543.2931428571428</v>
      </c>
      <c r="O583" s="37">
        <f t="shared" si="63"/>
        <v>14541.278571428571</v>
      </c>
      <c r="P583" s="37">
        <f t="shared" si="63"/>
        <v>2440.3437142857142</v>
      </c>
      <c r="Q583" s="37">
        <f t="shared" si="63"/>
        <v>134.69657142857145</v>
      </c>
      <c r="R583" s="37">
        <f t="shared" si="63"/>
        <v>109.05914285714286</v>
      </c>
      <c r="S583" s="37">
        <f t="shared" si="63"/>
        <v>971.14571428571423</v>
      </c>
    </row>
    <row r="584" spans="1:19" x14ac:dyDescent="0.25">
      <c r="A584" s="23"/>
      <c r="B584" s="23"/>
      <c r="C584" s="22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4"/>
      <c r="S584" s="23"/>
    </row>
    <row r="585" spans="1:19" x14ac:dyDescent="0.25">
      <c r="R585" s="2"/>
    </row>
    <row r="586" spans="1:19" x14ac:dyDescent="0.25">
      <c r="R586" s="5"/>
    </row>
    <row r="587" spans="1:19" x14ac:dyDescent="0.25">
      <c r="R587" s="26"/>
    </row>
    <row r="588" spans="1:19" x14ac:dyDescent="0.25">
      <c r="R588" s="2"/>
    </row>
    <row r="589" spans="1:19" x14ac:dyDescent="0.25">
      <c r="R589" s="5"/>
    </row>
    <row r="590" spans="1:19" x14ac:dyDescent="0.25">
      <c r="R590" s="5"/>
    </row>
    <row r="591" spans="1:19" x14ac:dyDescent="0.25">
      <c r="R591" s="7"/>
    </row>
  </sheetData>
  <mergeCells count="389">
    <mergeCell ref="B543:B545"/>
    <mergeCell ref="B295:B297"/>
    <mergeCell ref="B338:B340"/>
    <mergeCell ref="B380:B382"/>
    <mergeCell ref="B420:B422"/>
    <mergeCell ref="B461:B463"/>
    <mergeCell ref="B502:B504"/>
    <mergeCell ref="Q544:Q545"/>
    <mergeCell ref="R544:R545"/>
    <mergeCell ref="H543:H544"/>
    <mergeCell ref="I543:M543"/>
    <mergeCell ref="A472:S472"/>
    <mergeCell ref="A476:S476"/>
    <mergeCell ref="A484:S484"/>
    <mergeCell ref="A488:S488"/>
    <mergeCell ref="A497:S497"/>
    <mergeCell ref="F502:F503"/>
    <mergeCell ref="P462:P463"/>
    <mergeCell ref="Q462:Q463"/>
    <mergeCell ref="R462:R463"/>
    <mergeCell ref="S462:S463"/>
    <mergeCell ref="A464:S464"/>
    <mergeCell ref="A465:S465"/>
    <mergeCell ref="N461:S461"/>
    <mergeCell ref="S544:S545"/>
    <mergeCell ref="B1:B3"/>
    <mergeCell ref="B42:B44"/>
    <mergeCell ref="B85:B87"/>
    <mergeCell ref="B127:B129"/>
    <mergeCell ref="B169:B171"/>
    <mergeCell ref="B213:B215"/>
    <mergeCell ref="B253:B255"/>
    <mergeCell ref="I544:I545"/>
    <mergeCell ref="J544:J545"/>
    <mergeCell ref="K544:K545"/>
    <mergeCell ref="L544:L545"/>
    <mergeCell ref="M544:M545"/>
    <mergeCell ref="N544:N545"/>
    <mergeCell ref="O544:O545"/>
    <mergeCell ref="P544:P545"/>
    <mergeCell ref="A530:S530"/>
    <mergeCell ref="A538:S538"/>
    <mergeCell ref="A543:A545"/>
    <mergeCell ref="C543:C545"/>
    <mergeCell ref="D543:D544"/>
    <mergeCell ref="E543:E544"/>
    <mergeCell ref="F543:F544"/>
    <mergeCell ref="G543:G544"/>
    <mergeCell ref="S503:S504"/>
    <mergeCell ref="A505:S505"/>
    <mergeCell ref="A506:S506"/>
    <mergeCell ref="A513:S513"/>
    <mergeCell ref="A517:S517"/>
    <mergeCell ref="A526:S526"/>
    <mergeCell ref="M503:M504"/>
    <mergeCell ref="N503:N504"/>
    <mergeCell ref="O503:O504"/>
    <mergeCell ref="P503:P504"/>
    <mergeCell ref="Q503:Q504"/>
    <mergeCell ref="R503:R504"/>
    <mergeCell ref="G502:G503"/>
    <mergeCell ref="H502:H503"/>
    <mergeCell ref="I502:M502"/>
    <mergeCell ref="N502:S502"/>
    <mergeCell ref="I503:I504"/>
    <mergeCell ref="J503:J504"/>
    <mergeCell ref="K503:K504"/>
    <mergeCell ref="L503:L504"/>
    <mergeCell ref="A502:A504"/>
    <mergeCell ref="C502:C504"/>
    <mergeCell ref="D502:D503"/>
    <mergeCell ref="E502:E503"/>
    <mergeCell ref="I462:I463"/>
    <mergeCell ref="J462:J463"/>
    <mergeCell ref="K462:K463"/>
    <mergeCell ref="L462:L463"/>
    <mergeCell ref="M462:M463"/>
    <mergeCell ref="N462:N463"/>
    <mergeCell ref="O462:O463"/>
    <mergeCell ref="A446:S446"/>
    <mergeCell ref="A454:S454"/>
    <mergeCell ref="A461:A463"/>
    <mergeCell ref="C461:C463"/>
    <mergeCell ref="D461:D462"/>
    <mergeCell ref="E461:E462"/>
    <mergeCell ref="F461:F462"/>
    <mergeCell ref="G461:G462"/>
    <mergeCell ref="H461:H462"/>
    <mergeCell ref="I461:M461"/>
    <mergeCell ref="A423:S423"/>
    <mergeCell ref="A424:S424"/>
    <mergeCell ref="A430:S430"/>
    <mergeCell ref="A434:S434"/>
    <mergeCell ref="A442:S442"/>
    <mergeCell ref="M421:M422"/>
    <mergeCell ref="N421:N422"/>
    <mergeCell ref="O421:O422"/>
    <mergeCell ref="P421:P422"/>
    <mergeCell ref="Q421:Q422"/>
    <mergeCell ref="R421:R422"/>
    <mergeCell ref="G420:G421"/>
    <mergeCell ref="H420:H421"/>
    <mergeCell ref="I420:M420"/>
    <mergeCell ref="N420:S420"/>
    <mergeCell ref="I421:I422"/>
    <mergeCell ref="J421:J422"/>
    <mergeCell ref="K421:K422"/>
    <mergeCell ref="L421:L422"/>
    <mergeCell ref="A391:S391"/>
    <mergeCell ref="A395:S395"/>
    <mergeCell ref="A404:S404"/>
    <mergeCell ref="A408:S408"/>
    <mergeCell ref="A415:S415"/>
    <mergeCell ref="A420:A422"/>
    <mergeCell ref="C420:C422"/>
    <mergeCell ref="D420:D421"/>
    <mergeCell ref="E420:E421"/>
    <mergeCell ref="F420:F421"/>
    <mergeCell ref="S421:S422"/>
    <mergeCell ref="A383:S383"/>
    <mergeCell ref="A384:S384"/>
    <mergeCell ref="N380:S380"/>
    <mergeCell ref="I381:I382"/>
    <mergeCell ref="J381:J382"/>
    <mergeCell ref="K381:K382"/>
    <mergeCell ref="L381:L382"/>
    <mergeCell ref="M381:M382"/>
    <mergeCell ref="N381:N382"/>
    <mergeCell ref="O381:O382"/>
    <mergeCell ref="A366:S366"/>
    <mergeCell ref="A375:S375"/>
    <mergeCell ref="A380:A382"/>
    <mergeCell ref="C380:C382"/>
    <mergeCell ref="D380:D381"/>
    <mergeCell ref="E380:E381"/>
    <mergeCell ref="F380:F381"/>
    <mergeCell ref="G380:G381"/>
    <mergeCell ref="H380:H381"/>
    <mergeCell ref="I380:M380"/>
    <mergeCell ref="P381:P382"/>
    <mergeCell ref="Q381:Q382"/>
    <mergeCell ref="R381:R382"/>
    <mergeCell ref="S381:S382"/>
    <mergeCell ref="A341:S341"/>
    <mergeCell ref="A342:S342"/>
    <mergeCell ref="A348:S348"/>
    <mergeCell ref="A352:S352"/>
    <mergeCell ref="A361:S361"/>
    <mergeCell ref="M339:M340"/>
    <mergeCell ref="N339:N340"/>
    <mergeCell ref="O339:O340"/>
    <mergeCell ref="P339:P340"/>
    <mergeCell ref="Q339:Q340"/>
    <mergeCell ref="R339:R340"/>
    <mergeCell ref="G338:G339"/>
    <mergeCell ref="H338:H339"/>
    <mergeCell ref="I338:M338"/>
    <mergeCell ref="N338:S338"/>
    <mergeCell ref="I339:I340"/>
    <mergeCell ref="J339:J340"/>
    <mergeCell ref="K339:K340"/>
    <mergeCell ref="L339:L340"/>
    <mergeCell ref="A306:S306"/>
    <mergeCell ref="A310:S310"/>
    <mergeCell ref="A319:S319"/>
    <mergeCell ref="A323:S323"/>
    <mergeCell ref="A332:S332"/>
    <mergeCell ref="A338:A340"/>
    <mergeCell ref="C338:C340"/>
    <mergeCell ref="D338:D339"/>
    <mergeCell ref="E338:E339"/>
    <mergeCell ref="F338:F339"/>
    <mergeCell ref="S339:S340"/>
    <mergeCell ref="C298:S298"/>
    <mergeCell ref="C299:S299"/>
    <mergeCell ref="N295:S295"/>
    <mergeCell ref="I296:I297"/>
    <mergeCell ref="J296:J297"/>
    <mergeCell ref="K296:K297"/>
    <mergeCell ref="L296:L297"/>
    <mergeCell ref="M296:M297"/>
    <mergeCell ref="N296:N297"/>
    <mergeCell ref="O296:O297"/>
    <mergeCell ref="S254:S255"/>
    <mergeCell ref="G253:G254"/>
    <mergeCell ref="H253:H254"/>
    <mergeCell ref="I253:M253"/>
    <mergeCell ref="G295:G296"/>
    <mergeCell ref="H295:H296"/>
    <mergeCell ref="I295:M295"/>
    <mergeCell ref="P296:P297"/>
    <mergeCell ref="Q296:Q297"/>
    <mergeCell ref="R296:R297"/>
    <mergeCell ref="S296:S297"/>
    <mergeCell ref="A172:S172"/>
    <mergeCell ref="A173:S173"/>
    <mergeCell ref="A213:A215"/>
    <mergeCell ref="C213:C215"/>
    <mergeCell ref="D213:D214"/>
    <mergeCell ref="E213:E214"/>
    <mergeCell ref="F213:F214"/>
    <mergeCell ref="G213:G214"/>
    <mergeCell ref="H213:H214"/>
    <mergeCell ref="I213:M213"/>
    <mergeCell ref="Q214:Q215"/>
    <mergeCell ref="R214:R215"/>
    <mergeCell ref="S214:S215"/>
    <mergeCell ref="I214:I215"/>
    <mergeCell ref="J214:J215"/>
    <mergeCell ref="K214:K215"/>
    <mergeCell ref="L214:L215"/>
    <mergeCell ref="M214:M215"/>
    <mergeCell ref="N214:N215"/>
    <mergeCell ref="O214:O215"/>
    <mergeCell ref="P214:P215"/>
    <mergeCell ref="A141:S141"/>
    <mergeCell ref="A150:S150"/>
    <mergeCell ref="A154:S154"/>
    <mergeCell ref="A162:S162"/>
    <mergeCell ref="A169:A171"/>
    <mergeCell ref="C169:C171"/>
    <mergeCell ref="D169:D170"/>
    <mergeCell ref="E169:E170"/>
    <mergeCell ref="F169:F170"/>
    <mergeCell ref="G169:G170"/>
    <mergeCell ref="N170:N171"/>
    <mergeCell ref="O170:O171"/>
    <mergeCell ref="P170:P171"/>
    <mergeCell ref="Q170:Q171"/>
    <mergeCell ref="R170:R171"/>
    <mergeCell ref="S170:S171"/>
    <mergeCell ref="H169:H170"/>
    <mergeCell ref="I169:M169"/>
    <mergeCell ref="N169:S169"/>
    <mergeCell ref="I170:I171"/>
    <mergeCell ref="J170:J171"/>
    <mergeCell ref="K170:K171"/>
    <mergeCell ref="L170:L171"/>
    <mergeCell ref="M170:M171"/>
    <mergeCell ref="A130:S130"/>
    <mergeCell ref="A131:S131"/>
    <mergeCell ref="A137:S137"/>
    <mergeCell ref="I128:I129"/>
    <mergeCell ref="J128:J129"/>
    <mergeCell ref="K128:K129"/>
    <mergeCell ref="L128:L129"/>
    <mergeCell ref="M128:M129"/>
    <mergeCell ref="N128:N129"/>
    <mergeCell ref="O128:O129"/>
    <mergeCell ref="P128:P129"/>
    <mergeCell ref="A121:S121"/>
    <mergeCell ref="A127:A129"/>
    <mergeCell ref="C127:C129"/>
    <mergeCell ref="D127:D128"/>
    <mergeCell ref="E127:E128"/>
    <mergeCell ref="F127:F128"/>
    <mergeCell ref="G127:G128"/>
    <mergeCell ref="H127:H128"/>
    <mergeCell ref="I127:M127"/>
    <mergeCell ref="N127:S127"/>
    <mergeCell ref="Q128:Q129"/>
    <mergeCell ref="R128:R129"/>
    <mergeCell ref="S128:S129"/>
    <mergeCell ref="A88:S88"/>
    <mergeCell ref="A89:S89"/>
    <mergeCell ref="A95:S95"/>
    <mergeCell ref="A99:S99"/>
    <mergeCell ref="A107:S107"/>
    <mergeCell ref="A112:S112"/>
    <mergeCell ref="N86:N87"/>
    <mergeCell ref="O86:O87"/>
    <mergeCell ref="P86:P87"/>
    <mergeCell ref="Q86:Q87"/>
    <mergeCell ref="R86:R87"/>
    <mergeCell ref="S86:S87"/>
    <mergeCell ref="H85:H86"/>
    <mergeCell ref="I85:M85"/>
    <mergeCell ref="N85:S85"/>
    <mergeCell ref="I86:I87"/>
    <mergeCell ref="J86:J87"/>
    <mergeCell ref="K86:K87"/>
    <mergeCell ref="L86:L87"/>
    <mergeCell ref="M86:M87"/>
    <mergeCell ref="A56:S56"/>
    <mergeCell ref="A65:S65"/>
    <mergeCell ref="A70:S70"/>
    <mergeCell ref="A78:S78"/>
    <mergeCell ref="A85:A87"/>
    <mergeCell ref="C85:C87"/>
    <mergeCell ref="D85:D86"/>
    <mergeCell ref="E85:E86"/>
    <mergeCell ref="F85:F86"/>
    <mergeCell ref="G85:G86"/>
    <mergeCell ref="A52:S52"/>
    <mergeCell ref="I43:I44"/>
    <mergeCell ref="J43:J44"/>
    <mergeCell ref="K43:K44"/>
    <mergeCell ref="L43:L44"/>
    <mergeCell ref="M43:M44"/>
    <mergeCell ref="N43:N44"/>
    <mergeCell ref="O43:O44"/>
    <mergeCell ref="P43:P44"/>
    <mergeCell ref="A45:S45"/>
    <mergeCell ref="A46:S46"/>
    <mergeCell ref="A36:S36"/>
    <mergeCell ref="A42:A44"/>
    <mergeCell ref="C42:C44"/>
    <mergeCell ref="D42:D43"/>
    <mergeCell ref="E42:E43"/>
    <mergeCell ref="F42:F43"/>
    <mergeCell ref="G42:G43"/>
    <mergeCell ref="H42:H43"/>
    <mergeCell ref="I42:M42"/>
    <mergeCell ref="N42:S42"/>
    <mergeCell ref="Q43:Q44"/>
    <mergeCell ref="R43:R44"/>
    <mergeCell ref="S43:S44"/>
    <mergeCell ref="K2:K3"/>
    <mergeCell ref="L2:L3"/>
    <mergeCell ref="M2:M3"/>
    <mergeCell ref="A4:S4"/>
    <mergeCell ref="A5:S5"/>
    <mergeCell ref="A11:S11"/>
    <mergeCell ref="A15:S15"/>
    <mergeCell ref="A24:S24"/>
    <mergeCell ref="A28:S28"/>
    <mergeCell ref="N2:N3"/>
    <mergeCell ref="A1:A3"/>
    <mergeCell ref="C1:C3"/>
    <mergeCell ref="D1:D2"/>
    <mergeCell ref="E1:E2"/>
    <mergeCell ref="F1:F2"/>
    <mergeCell ref="G1:G2"/>
    <mergeCell ref="O2:O3"/>
    <mergeCell ref="P2:P3"/>
    <mergeCell ref="Q2:Q3"/>
    <mergeCell ref="R2:R3"/>
    <mergeCell ref="S2:S3"/>
    <mergeCell ref="H1:H2"/>
    <mergeCell ref="I1:M1"/>
    <mergeCell ref="N1:S1"/>
    <mergeCell ref="A546:S546"/>
    <mergeCell ref="A547:S547"/>
    <mergeCell ref="A553:S553"/>
    <mergeCell ref="A557:S557"/>
    <mergeCell ref="A565:S565"/>
    <mergeCell ref="A179:S179"/>
    <mergeCell ref="A183:S183"/>
    <mergeCell ref="A192:S192"/>
    <mergeCell ref="A197:S197"/>
    <mergeCell ref="A206:S206"/>
    <mergeCell ref="E295:E296"/>
    <mergeCell ref="F295:F296"/>
    <mergeCell ref="A216:S216"/>
    <mergeCell ref="A217:S217"/>
    <mergeCell ref="A253:A255"/>
    <mergeCell ref="C253:C255"/>
    <mergeCell ref="D253:D254"/>
    <mergeCell ref="E253:E254"/>
    <mergeCell ref="F253:F254"/>
    <mergeCell ref="N254:N255"/>
    <mergeCell ref="O254:O255"/>
    <mergeCell ref="P254:P255"/>
    <mergeCell ref="Q254:Q255"/>
    <mergeCell ref="R254:R255"/>
    <mergeCell ref="I2:I3"/>
    <mergeCell ref="J2:J3"/>
    <mergeCell ref="A569:S569"/>
    <mergeCell ref="A578:S578"/>
    <mergeCell ref="A289:S289"/>
    <mergeCell ref="A280:S280"/>
    <mergeCell ref="A276:S276"/>
    <mergeCell ref="A267:S267"/>
    <mergeCell ref="A263:S263"/>
    <mergeCell ref="A224:S224"/>
    <mergeCell ref="A228:S228"/>
    <mergeCell ref="A237:S237"/>
    <mergeCell ref="A241:S241"/>
    <mergeCell ref="A248:S248"/>
    <mergeCell ref="I254:I255"/>
    <mergeCell ref="J254:J255"/>
    <mergeCell ref="K254:K255"/>
    <mergeCell ref="L254:L255"/>
    <mergeCell ref="M254:M255"/>
    <mergeCell ref="A256:S256"/>
    <mergeCell ref="A257:S257"/>
    <mergeCell ref="A295:A297"/>
    <mergeCell ref="C295:C297"/>
    <mergeCell ref="D295:D29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rowBreaks count="13" manualBreakCount="13">
    <brk id="41" max="18" man="1"/>
    <brk id="84" max="18" man="1"/>
    <brk id="126" max="18" man="1"/>
    <brk id="168" max="18" man="1"/>
    <brk id="212" max="18" man="1"/>
    <brk id="252" max="18" man="1"/>
    <brk id="294" max="18" man="1"/>
    <brk id="337" max="18" man="1"/>
    <brk id="379" max="18" man="1"/>
    <brk id="419" max="18" man="1"/>
    <brk id="460" max="18" man="1"/>
    <brk id="501" max="18" man="1"/>
    <brk id="542" max="1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0" zoomScale="140" zoomScaleNormal="140" workbookViewId="0">
      <selection activeCell="C45" sqref="C45"/>
    </sheetView>
  </sheetViews>
  <sheetFormatPr defaultRowHeight="15" x14ac:dyDescent="0.25"/>
  <cols>
    <col min="1" max="1" width="9.85546875" bestFit="1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</vt:lpstr>
      <vt:lpstr>11-18</vt:lpstr>
      <vt:lpstr>Лист1</vt:lpstr>
      <vt:lpstr>'11-18'!Область_печати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2023-02-15T06:41:52Z</dcterms:modified>
</cp:coreProperties>
</file>